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720" windowHeight="10020"/>
  </bookViews>
  <sheets>
    <sheet name="原材料补贴基础资料" sheetId="1" r:id="rId1"/>
    <sheet name="自营补贴方案" sheetId="9" r:id="rId2"/>
    <sheet name="原材料补贴基本伙" sheetId="2" r:id="rId3"/>
    <sheet name="协作伙补贴方案" sheetId="10" r:id="rId4"/>
    <sheet name="原材料补贴协作伙" sheetId="3" r:id="rId5"/>
    <sheet name="工资补贴基础资料（含社保公积金）" sheetId="6" r:id="rId6"/>
    <sheet name="人员补贴基本伙" sheetId="4" r:id="rId7"/>
    <sheet name="人员补贴协作伙" sheetId="5" r:id="rId8"/>
    <sheet name="合计" sheetId="8" r:id="rId9"/>
  </sheets>
  <calcPr calcId="144525"/>
</workbook>
</file>

<file path=xl/calcChain.xml><?xml version="1.0" encoding="utf-8"?>
<calcChain xmlns="http://schemas.openxmlformats.org/spreadsheetml/2006/main">
  <c r="B9" i="5" l="1"/>
  <c r="D8" i="5"/>
  <c r="D7" i="5"/>
  <c r="D6" i="5"/>
  <c r="D5" i="5"/>
  <c r="D9" i="5" s="1"/>
  <c r="B9" i="8" s="1"/>
  <c r="B9" i="4"/>
  <c r="D8" i="4"/>
  <c r="D7" i="4"/>
  <c r="D6" i="4"/>
  <c r="D5" i="4"/>
  <c r="B22" i="6"/>
  <c r="B19" i="6"/>
  <c r="B20" i="6" s="1"/>
  <c r="B11" i="6" s="1"/>
  <c r="B6" i="6"/>
  <c r="C4" i="6"/>
  <c r="E56" i="3"/>
  <c r="E55" i="3"/>
  <c r="E54" i="3"/>
  <c r="E53" i="3"/>
  <c r="E52" i="3"/>
  <c r="E51" i="3"/>
  <c r="E50" i="3"/>
  <c r="E49" i="3"/>
  <c r="E57" i="3" s="1"/>
  <c r="E48" i="3"/>
  <c r="E46" i="3"/>
  <c r="E45" i="3"/>
  <c r="E44" i="3"/>
  <c r="E43" i="3"/>
  <c r="E42" i="3"/>
  <c r="E41" i="3"/>
  <c r="E40" i="3"/>
  <c r="E39" i="3"/>
  <c r="E47" i="3" s="1"/>
  <c r="E38" i="3"/>
  <c r="E23" i="3"/>
  <c r="E22" i="3"/>
  <c r="E21" i="3"/>
  <c r="E20" i="3"/>
  <c r="E19" i="3"/>
  <c r="E18" i="3"/>
  <c r="E17" i="3"/>
  <c r="E16" i="3"/>
  <c r="E24" i="3" s="1"/>
  <c r="E15" i="3"/>
  <c r="E13" i="3"/>
  <c r="E12" i="3"/>
  <c r="E11" i="3"/>
  <c r="E10" i="3"/>
  <c r="E9" i="3"/>
  <c r="E8" i="3"/>
  <c r="E7" i="3"/>
  <c r="E6" i="3"/>
  <c r="E5" i="3"/>
  <c r="E14" i="3" s="1"/>
  <c r="D17" i="10"/>
  <c r="D16" i="10"/>
  <c r="D15" i="10"/>
  <c r="D14" i="10"/>
  <c r="D13" i="10"/>
  <c r="G12" i="10"/>
  <c r="D12" i="10"/>
  <c r="G11" i="10"/>
  <c r="D11" i="10"/>
  <c r="D10" i="10"/>
  <c r="D9" i="10"/>
  <c r="D6" i="10"/>
  <c r="C6" i="10"/>
  <c r="B6" i="10"/>
  <c r="C4" i="10"/>
  <c r="E57" i="2"/>
  <c r="E56" i="2"/>
  <c r="E55" i="2"/>
  <c r="E54" i="2"/>
  <c r="E53" i="2"/>
  <c r="E52" i="2"/>
  <c r="E51" i="2"/>
  <c r="E50" i="2"/>
  <c r="E58" i="2" s="1"/>
  <c r="E49" i="2"/>
  <c r="E47" i="2"/>
  <c r="E46" i="2"/>
  <c r="E45" i="2"/>
  <c r="E44" i="2"/>
  <c r="E43" i="2"/>
  <c r="E42" i="2"/>
  <c r="E41" i="2"/>
  <c r="E40" i="2"/>
  <c r="E39" i="2"/>
  <c r="E48" i="2" s="1"/>
  <c r="E23" i="2"/>
  <c r="E22" i="2"/>
  <c r="E21" i="2"/>
  <c r="E20" i="2"/>
  <c r="E19" i="2"/>
  <c r="E18" i="2"/>
  <c r="E17" i="2"/>
  <c r="E16" i="2"/>
  <c r="E24" i="2" s="1"/>
  <c r="E15" i="2"/>
  <c r="E13" i="2"/>
  <c r="E12" i="2"/>
  <c r="E11" i="2"/>
  <c r="E10" i="2"/>
  <c r="E9" i="2"/>
  <c r="E8" i="2"/>
  <c r="E7" i="2"/>
  <c r="E6" i="2"/>
  <c r="E5" i="2"/>
  <c r="E14" i="2" s="1"/>
  <c r="D17" i="9"/>
  <c r="D16" i="9"/>
  <c r="D15" i="9"/>
  <c r="D14" i="9"/>
  <c r="D13" i="9"/>
  <c r="D12" i="9"/>
  <c r="D11" i="9"/>
  <c r="D10" i="9"/>
  <c r="D9" i="9"/>
  <c r="D6" i="9"/>
  <c r="C6" i="9"/>
  <c r="B6" i="9"/>
  <c r="C4" i="9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9" i="4" l="1"/>
  <c r="B4" i="8" s="1"/>
  <c r="B13" i="8" s="1"/>
  <c r="C11" i="6"/>
  <c r="D11" i="6"/>
  <c r="E58" i="3"/>
  <c r="B8" i="8" s="1"/>
  <c r="B10" i="8" s="1"/>
  <c r="E59" i="2"/>
  <c r="B3" i="8" s="1"/>
  <c r="D18" i="9"/>
  <c r="E12" i="9" s="1"/>
  <c r="F12" i="9" s="1"/>
  <c r="G12" i="9" s="1"/>
  <c r="D18" i="10"/>
  <c r="E15" i="10" s="1"/>
  <c r="F15" i="10" s="1"/>
  <c r="G15" i="10" s="1"/>
  <c r="E15" i="9" l="1"/>
  <c r="F15" i="9" s="1"/>
  <c r="G15" i="9" s="1"/>
  <c r="E9" i="10"/>
  <c r="E9" i="9"/>
  <c r="E11" i="9"/>
  <c r="F11" i="9" s="1"/>
  <c r="G11" i="9" s="1"/>
  <c r="B12" i="8"/>
  <c r="B14" i="8" s="1"/>
  <c r="B5" i="8"/>
  <c r="E14" i="10"/>
  <c r="F14" i="10" s="1"/>
  <c r="G14" i="10" s="1"/>
  <c r="E17" i="10"/>
  <c r="F17" i="10" s="1"/>
  <c r="G17" i="10" s="1"/>
  <c r="E16" i="10"/>
  <c r="F16" i="10" s="1"/>
  <c r="G16" i="10" s="1"/>
  <c r="E13" i="10"/>
  <c r="F13" i="10" s="1"/>
  <c r="G13" i="10" s="1"/>
  <c r="E14" i="9"/>
  <c r="F14" i="9" s="1"/>
  <c r="G14" i="9" s="1"/>
  <c r="E17" i="9"/>
  <c r="F17" i="9" s="1"/>
  <c r="G17" i="9" s="1"/>
  <c r="E16" i="9"/>
  <c r="F16" i="9" s="1"/>
  <c r="G16" i="9" s="1"/>
  <c r="E10" i="10"/>
  <c r="F10" i="10" s="1"/>
  <c r="G10" i="10" s="1"/>
  <c r="E10" i="9"/>
  <c r="F10" i="9" s="1"/>
  <c r="G10" i="9" s="1"/>
  <c r="E13" i="9"/>
  <c r="F13" i="9" s="1"/>
  <c r="G13" i="9" s="1"/>
  <c r="F9" i="9" l="1"/>
  <c r="E18" i="9"/>
  <c r="F9" i="10"/>
  <c r="E18" i="10"/>
  <c r="G9" i="10" l="1"/>
  <c r="F18" i="10"/>
  <c r="G9" i="9"/>
  <c r="F18" i="9"/>
</calcChain>
</file>

<file path=xl/sharedStrings.xml><?xml version="1.0" encoding="utf-8"?>
<sst xmlns="http://schemas.openxmlformats.org/spreadsheetml/2006/main" count="285" uniqueCount="112">
  <si>
    <t>表一：</t>
  </si>
  <si>
    <t>食堂平抑资金原材料价格补贴计算表——基础资料1</t>
  </si>
  <si>
    <t>大类</t>
  </si>
  <si>
    <t>原材料名称</t>
  </si>
  <si>
    <t>2008年单价
（元/斤）</t>
  </si>
  <si>
    <t>2020年12月份均价
（元/斤）</t>
  </si>
  <si>
    <t>价差
（元/斤）</t>
  </si>
  <si>
    <t>上涨比例%</t>
  </si>
  <si>
    <t>是否超过5%</t>
  </si>
  <si>
    <t>是否启动补贴</t>
  </si>
  <si>
    <t>补贴价格
（元）</t>
  </si>
  <si>
    <t>米</t>
  </si>
  <si>
    <t>大米</t>
  </si>
  <si>
    <t>是</t>
  </si>
  <si>
    <t>面</t>
  </si>
  <si>
    <t>面粉</t>
  </si>
  <si>
    <t>油</t>
  </si>
  <si>
    <t>否</t>
  </si>
  <si>
    <t>肉</t>
  </si>
  <si>
    <t>鸡肉</t>
  </si>
  <si>
    <t>猪肉</t>
  </si>
  <si>
    <t>牛肉</t>
  </si>
  <si>
    <t>鸭肉</t>
  </si>
  <si>
    <t>蛋</t>
  </si>
  <si>
    <t>鸡蛋</t>
  </si>
  <si>
    <t>菜</t>
  </si>
  <si>
    <t>青菜</t>
  </si>
  <si>
    <t>科长：                             食堂会计：                              原材料核算员：</t>
  </si>
  <si>
    <t>表二：</t>
  </si>
  <si>
    <t>2020年12月份基本伙平抑资金补贴原材料方案表</t>
  </si>
  <si>
    <t>财政拨款</t>
  </si>
  <si>
    <t>学校拨款</t>
  </si>
  <si>
    <t>两项合计</t>
  </si>
  <si>
    <t>全年按10个月计算
平抑资金平均每月
金额</t>
  </si>
  <si>
    <t>每月原材料
占月平抑资金50%</t>
  </si>
  <si>
    <t>自营基本伙原材料占
月平抑资金的80%</t>
  </si>
  <si>
    <t>协作基本伙原材料占
月平抑资金不超20%</t>
  </si>
  <si>
    <t>2020年12月份
原材料用量
（斤）</t>
  </si>
  <si>
    <t>进价
（元/斤）</t>
  </si>
  <si>
    <t>金额
（元）</t>
  </si>
  <si>
    <t>平抑资金
分配比例</t>
  </si>
  <si>
    <t>平抑资金
分配金额
（元）</t>
  </si>
  <si>
    <t>原材料补贴
单价
（元/斤）</t>
  </si>
  <si>
    <t xml:space="preserve">   合计</t>
  </si>
  <si>
    <t>表三：第1页</t>
  </si>
  <si>
    <t>2020学年食堂平抑资金原材料价格补贴计算表——基本伙食堂</t>
  </si>
  <si>
    <t>基本伙食堂名称</t>
  </si>
  <si>
    <t>2020年11月份原材料用量
（斤）</t>
  </si>
  <si>
    <t>补贴单价
（元/斤）</t>
  </si>
  <si>
    <t>小营二食堂</t>
  </si>
  <si>
    <t>补贴金额小计</t>
  </si>
  <si>
    <t>清河三食堂</t>
  </si>
  <si>
    <t>科长：                  食堂会计：                   原材料核算员：</t>
  </si>
  <si>
    <t>表三：第2页</t>
  </si>
  <si>
    <t>2020年12月份原材料用量
（斤）</t>
  </si>
  <si>
    <t>健翔桥四食堂</t>
  </si>
  <si>
    <t>健翔桥清真食堂</t>
  </si>
  <si>
    <t>补贴金额总计</t>
  </si>
  <si>
    <t xml:space="preserve">科长：                   食堂会计：                    原材料核算员： </t>
  </si>
  <si>
    <t>表四：</t>
  </si>
  <si>
    <t>2020年12月份协作基本伙平抑资金补贴原材料方案表</t>
  </si>
  <si>
    <t>表五：第1页</t>
  </si>
  <si>
    <t>2020学年食堂平抑资金原材料价格补贴计算表——协作基本伙食堂</t>
  </si>
  <si>
    <t>补贴金额20%
（元）</t>
  </si>
  <si>
    <t>小营一食堂</t>
  </si>
  <si>
    <t>小营清真食堂</t>
  </si>
  <si>
    <t>科长：                 食堂会计：                  原材料核算员：</t>
  </si>
  <si>
    <t>表五：第2页</t>
  </si>
  <si>
    <t>清河清真食堂</t>
  </si>
  <si>
    <t>健翔桥五食堂</t>
  </si>
  <si>
    <t>表六：</t>
  </si>
  <si>
    <t>2020年12月份基本伙平抑资金补贴人工成本方案表</t>
  </si>
  <si>
    <t>每月人工成本
占月平抑资金50%</t>
  </si>
  <si>
    <t>平抑资金补贴
自营基本伙人工成</t>
  </si>
  <si>
    <t>平抑资金补贴
协作基本伙人工成本</t>
  </si>
  <si>
    <t>食堂平抑资金人工成本补贴计算表——基础资料2</t>
  </si>
  <si>
    <t>2008年食堂
职工月平均工资
（元）</t>
  </si>
  <si>
    <t>2020年12月份食堂
职工月平均工资
（元）</t>
  </si>
  <si>
    <t>工资上涨金额
（元）</t>
  </si>
  <si>
    <t>工资上涨比例</t>
  </si>
  <si>
    <t>科长：</t>
  </si>
  <si>
    <t>食堂会计：</t>
  </si>
  <si>
    <t>时间/名称</t>
  </si>
  <si>
    <t>金额</t>
  </si>
  <si>
    <t>人数</t>
  </si>
  <si>
    <t>合计</t>
  </si>
  <si>
    <t>平均月工资</t>
  </si>
  <si>
    <t>平抑资金人工补贴</t>
  </si>
  <si>
    <t>补贴标准平均值</t>
  </si>
  <si>
    <t>补贴标准（人/月）</t>
  </si>
  <si>
    <t>表七：</t>
  </si>
  <si>
    <t>2020学年食堂平抑资金人员成本补贴计算表——基本伙食堂</t>
  </si>
  <si>
    <t>（2020年12月份）</t>
  </si>
  <si>
    <t>基本伙食堂</t>
  </si>
  <si>
    <t>补贴定额人数（人）</t>
  </si>
  <si>
    <t>补贴标准（元/人.月）</t>
  </si>
  <si>
    <t>补贴金额（元）</t>
  </si>
  <si>
    <t>合计计</t>
  </si>
  <si>
    <t>表八：</t>
  </si>
  <si>
    <t>2020学年食堂平抑资金人员成本补贴计算表——协作伙食堂</t>
  </si>
  <si>
    <t>协作基本伙食堂</t>
  </si>
  <si>
    <t xml:space="preserve">科长：                                             食堂会计：                  </t>
  </si>
  <si>
    <t xml:space="preserve">    原材料：</t>
  </si>
  <si>
    <t xml:space="preserve">    人工：</t>
  </si>
  <si>
    <t xml:space="preserve">    合计：</t>
  </si>
  <si>
    <t>原材料合计：</t>
  </si>
  <si>
    <t>人工合计：</t>
  </si>
  <si>
    <t>合计：</t>
  </si>
  <si>
    <r>
      <t>1</t>
    </r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月份工资</t>
    </r>
    <phoneticPr fontId="11" type="noConversion"/>
  </si>
  <si>
    <t>12月份公积金</t>
    <phoneticPr fontId="11" type="noConversion"/>
  </si>
  <si>
    <t>12月份养老保险</t>
    <phoneticPr fontId="11" type="noConversion"/>
  </si>
  <si>
    <t>2020年12月份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</si>
</sst>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"/>
    <numFmt numFmtId="177" formatCode="0.00_ "/>
    <numFmt numFmtId="178" formatCode="0.00_);[Red]\(0.00\)"/>
    <numFmt numFmtId="179" formatCode="0_ "/>
  </numFmts>
  <fonts count="12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3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0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176" fontId="0" fillId="0" borderId="5" xfId="0" applyNumberFormat="1" applyBorder="1" applyAlignment="1">
      <alignment horizontal="right" vertical="center" indent="1"/>
    </xf>
    <xf numFmtId="0" fontId="0" fillId="0" borderId="4" xfId="0" applyFont="1" applyBorder="1" applyAlignment="1">
      <alignment horizontal="left" vertical="center" indent="1"/>
    </xf>
    <xf numFmtId="176" fontId="0" fillId="0" borderId="5" xfId="0" applyNumberFormat="1" applyFont="1" applyBorder="1" applyAlignment="1">
      <alignment horizontal="right" vertical="center" indent="1"/>
    </xf>
    <xf numFmtId="0" fontId="0" fillId="0" borderId="6" xfId="0" applyBorder="1">
      <alignment vertical="center"/>
    </xf>
    <xf numFmtId="0" fontId="0" fillId="0" borderId="4" xfId="0" applyFill="1" applyBorder="1" applyAlignment="1">
      <alignment horizontal="left" vertical="center" indent="1"/>
    </xf>
    <xf numFmtId="177" fontId="0" fillId="0" borderId="5" xfId="0" applyNumberFormat="1" applyBorder="1" applyAlignment="1">
      <alignment horizontal="right" vertical="center" indent="1"/>
    </xf>
    <xf numFmtId="0" fontId="0" fillId="0" borderId="7" xfId="0" applyFill="1" applyBorder="1" applyAlignment="1">
      <alignment horizontal="left" vertical="center" indent="1"/>
    </xf>
    <xf numFmtId="176" fontId="0" fillId="0" borderId="8" xfId="0" applyNumberFormat="1" applyBorder="1" applyAlignment="1">
      <alignment horizontal="right" vertical="center" inden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0" fontId="6" fillId="0" borderId="5" xfId="3" applyFont="1" applyBorder="1" applyAlignment="1">
      <alignment horizontal="left" vertical="center" indent="1"/>
    </xf>
    <xf numFmtId="176" fontId="0" fillId="0" borderId="6" xfId="0" applyNumberFormat="1" applyBorder="1" applyAlignment="1">
      <alignment horizontal="right" vertical="center"/>
    </xf>
    <xf numFmtId="176" fontId="0" fillId="2" borderId="6" xfId="0" applyNumberFormat="1" applyFill="1" applyBorder="1" applyAlignment="1">
      <alignment horizontal="right" vertical="center"/>
    </xf>
    <xf numFmtId="179" fontId="0" fillId="0" borderId="5" xfId="0" applyNumberFormat="1" applyBorder="1" applyAlignment="1">
      <alignment horizontal="center" vertical="center"/>
    </xf>
    <xf numFmtId="176" fontId="0" fillId="2" borderId="9" xfId="0" applyNumberForma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9" fontId="0" fillId="0" borderId="0" xfId="0" applyNumberFormat="1" applyBorder="1" applyAlignment="1">
      <alignment horizontal="right" vertical="center" indent="2"/>
    </xf>
    <xf numFmtId="178" fontId="0" fillId="0" borderId="0" xfId="0" applyNumberFormat="1" applyBorder="1" applyAlignment="1">
      <alignment horizontal="right" vertical="center" indent="1"/>
    </xf>
    <xf numFmtId="178" fontId="0" fillId="0" borderId="0" xfId="0" applyNumberFormat="1" applyBorder="1" applyAlignment="1">
      <alignment horizontal="right" vertical="center"/>
    </xf>
    <xf numFmtId="0" fontId="6" fillId="0" borderId="22" xfId="3" applyFont="1" applyBorder="1" applyAlignment="1">
      <alignment horizontal="left" vertical="center" indent="1"/>
    </xf>
    <xf numFmtId="179" fontId="0" fillId="0" borderId="22" xfId="0" applyNumberFormat="1" applyFont="1" applyFill="1" applyBorder="1" applyAlignment="1">
      <alignment horizontal="center" vertical="center"/>
    </xf>
    <xf numFmtId="176" fontId="0" fillId="0" borderId="23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57" fontId="7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8" fontId="0" fillId="0" borderId="3" xfId="0" applyNumberFormat="1" applyBorder="1" applyAlignment="1">
      <alignment horizontal="center" vertical="center" wrapText="1"/>
    </xf>
    <xf numFmtId="0" fontId="6" fillId="0" borderId="4" xfId="3" applyFont="1" applyBorder="1" applyAlignment="1">
      <alignment horizontal="left" vertical="center" indent="1"/>
    </xf>
    <xf numFmtId="10" fontId="0" fillId="0" borderId="5" xfId="1" applyNumberFormat="1" applyFont="1" applyBorder="1" applyAlignment="1">
      <alignment horizontal="right" vertical="center" indent="2"/>
    </xf>
    <xf numFmtId="0" fontId="6" fillId="0" borderId="7" xfId="3" applyFont="1" applyFill="1" applyBorder="1" applyAlignment="1">
      <alignment horizontal="left" vertical="center"/>
    </xf>
    <xf numFmtId="0" fontId="6" fillId="0" borderId="8" xfId="3" applyFont="1" applyFill="1" applyBorder="1" applyAlignment="1">
      <alignment horizontal="left" vertical="center"/>
    </xf>
    <xf numFmtId="177" fontId="0" fillId="0" borderId="8" xfId="0" applyNumberFormat="1" applyBorder="1" applyAlignment="1">
      <alignment horizontal="right" vertical="center" indent="1"/>
    </xf>
    <xf numFmtId="10" fontId="0" fillId="0" borderId="8" xfId="0" applyNumberFormat="1" applyBorder="1" applyAlignment="1">
      <alignment horizontal="center" vertical="center"/>
    </xf>
    <xf numFmtId="178" fontId="0" fillId="0" borderId="9" xfId="0" applyNumberFormat="1" applyBorder="1">
      <alignment vertical="center"/>
    </xf>
    <xf numFmtId="177" fontId="0" fillId="0" borderId="0" xfId="0" applyNumberFormat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0" fontId="6" fillId="0" borderId="5" xfId="3" applyFont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176" fontId="0" fillId="2" borderId="6" xfId="0" applyNumberFormat="1" applyFill="1" applyBorder="1">
      <alignment vertical="center"/>
    </xf>
    <xf numFmtId="176" fontId="0" fillId="2" borderId="9" xfId="0" applyNumberFormat="1" applyFill="1" applyBorder="1">
      <alignment vertical="center"/>
    </xf>
    <xf numFmtId="10" fontId="0" fillId="0" borderId="5" xfId="1" applyNumberFormat="1" applyFont="1" applyBorder="1" applyAlignment="1">
      <alignment horizontal="right" vertical="center" indent="1"/>
    </xf>
    <xf numFmtId="9" fontId="0" fillId="0" borderId="8" xfId="0" applyNumberForma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left" vertical="center" indent="1"/>
    </xf>
    <xf numFmtId="176" fontId="10" fillId="0" borderId="5" xfId="3" applyNumberFormat="1" applyBorder="1" applyAlignment="1">
      <alignment horizontal="right" vertical="center" indent="1"/>
    </xf>
    <xf numFmtId="0" fontId="8" fillId="0" borderId="4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/>
    </xf>
    <xf numFmtId="0" fontId="8" fillId="0" borderId="8" xfId="3" applyFont="1" applyBorder="1" applyAlignment="1">
      <alignment horizontal="left" vertical="center" indent="1"/>
    </xf>
    <xf numFmtId="176" fontId="10" fillId="0" borderId="8" xfId="3" applyNumberFormat="1" applyBorder="1" applyAlignment="1">
      <alignment horizontal="right" vertical="center" indent="1"/>
    </xf>
    <xf numFmtId="9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right" vertical="center" indent="1"/>
    </xf>
    <xf numFmtId="177" fontId="0" fillId="0" borderId="22" xfId="0" applyNumberFormat="1" applyBorder="1" applyAlignment="1">
      <alignment horizontal="right" vertical="center" indent="1"/>
    </xf>
    <xf numFmtId="0" fontId="9" fillId="0" borderId="4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">
    <cellStyle name="百分比" xfId="1" builtinId="5"/>
    <cellStyle name="百分比 2" xfId="2"/>
    <cellStyle name="常规" xfId="0" builtinId="0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sqref="A1:B1"/>
    </sheetView>
  </sheetViews>
  <sheetFormatPr defaultColWidth="9" defaultRowHeight="13.5"/>
  <cols>
    <col min="2" max="2" width="17.125" customWidth="1"/>
    <col min="3" max="3" width="14.875" customWidth="1"/>
    <col min="4" max="4" width="18.625" customWidth="1"/>
    <col min="5" max="5" width="15.875" customWidth="1"/>
    <col min="6" max="6" width="14.25" customWidth="1"/>
    <col min="7" max="7" width="13.5" customWidth="1"/>
    <col min="8" max="8" width="15.125" customWidth="1"/>
    <col min="9" max="9" width="16.625" customWidth="1"/>
  </cols>
  <sheetData>
    <row r="1" spans="1:11" ht="21" customHeight="1">
      <c r="A1" s="112" t="s">
        <v>0</v>
      </c>
      <c r="B1" s="112"/>
    </row>
    <row r="2" spans="1:11" ht="21" customHeight="1">
      <c r="A2" s="113" t="s">
        <v>1</v>
      </c>
      <c r="B2" s="113"/>
      <c r="C2" s="113"/>
      <c r="D2" s="113"/>
      <c r="E2" s="113"/>
      <c r="F2" s="113"/>
      <c r="G2" s="113"/>
      <c r="H2" s="113"/>
      <c r="I2" s="6"/>
      <c r="J2" s="6"/>
      <c r="K2" s="6"/>
    </row>
    <row r="3" spans="1:11" ht="21" customHeight="1">
      <c r="B3" s="54"/>
      <c r="C3" s="54"/>
      <c r="D3" s="54"/>
      <c r="E3" s="54"/>
      <c r="F3" s="54"/>
      <c r="G3" s="54"/>
      <c r="H3" s="54"/>
      <c r="I3" s="6"/>
      <c r="J3" s="6"/>
      <c r="K3" s="6"/>
    </row>
    <row r="4" spans="1:11" ht="30" customHeight="1">
      <c r="A4" s="8" t="s">
        <v>2</v>
      </c>
      <c r="B4" s="9" t="s">
        <v>3</v>
      </c>
      <c r="C4" s="36" t="s">
        <v>4</v>
      </c>
      <c r="D4" s="36" t="s">
        <v>5</v>
      </c>
      <c r="E4" s="96" t="s">
        <v>6</v>
      </c>
      <c r="F4" s="9" t="s">
        <v>7</v>
      </c>
      <c r="G4" s="9" t="s">
        <v>8</v>
      </c>
      <c r="H4" s="9" t="s">
        <v>9</v>
      </c>
      <c r="I4" s="106" t="s">
        <v>10</v>
      </c>
    </row>
    <row r="5" spans="1:11" ht="30" customHeight="1">
      <c r="A5" s="97" t="s">
        <v>11</v>
      </c>
      <c r="B5" s="98" t="s">
        <v>12</v>
      </c>
      <c r="C5" s="99">
        <v>1.4641666666666699</v>
      </c>
      <c r="D5" s="45">
        <v>2.2400000000000002</v>
      </c>
      <c r="E5" s="45">
        <f>D5-C5</f>
        <v>0.77583333333333027</v>
      </c>
      <c r="F5" s="37">
        <f>E5/C5</f>
        <v>0.52988047808764616</v>
      </c>
      <c r="G5" s="12" t="s">
        <v>13</v>
      </c>
      <c r="H5" s="12" t="s">
        <v>13</v>
      </c>
      <c r="I5" s="107">
        <v>0.95871879154088102</v>
      </c>
    </row>
    <row r="6" spans="1:11" ht="30" customHeight="1">
      <c r="A6" s="97" t="s">
        <v>14</v>
      </c>
      <c r="B6" s="98" t="s">
        <v>15</v>
      </c>
      <c r="C6" s="99">
        <v>1.155</v>
      </c>
      <c r="D6" s="45">
        <v>1.76</v>
      </c>
      <c r="E6" s="45">
        <f t="shared" ref="E6:E13" si="0">D6-C6</f>
        <v>0.60499999999999998</v>
      </c>
      <c r="F6" s="37">
        <f t="shared" ref="F6:F13" si="1">E6/C6</f>
        <v>0.52380952380952384</v>
      </c>
      <c r="G6" s="12" t="s">
        <v>13</v>
      </c>
      <c r="H6" s="12" t="s">
        <v>13</v>
      </c>
      <c r="I6" s="107">
        <v>0.75327905049640698</v>
      </c>
    </row>
    <row r="7" spans="1:11" ht="30" customHeight="1">
      <c r="A7" s="97" t="s">
        <v>16</v>
      </c>
      <c r="B7" s="98" t="s">
        <v>16</v>
      </c>
      <c r="C7" s="99">
        <v>6.5370833333333298</v>
      </c>
      <c r="D7" s="45">
        <v>4.9400000000000004</v>
      </c>
      <c r="E7" s="45">
        <f t="shared" si="0"/>
        <v>-1.5970833333333294</v>
      </c>
      <c r="F7" s="37">
        <f t="shared" si="1"/>
        <v>-0.24431130091146616</v>
      </c>
      <c r="G7" s="12" t="s">
        <v>17</v>
      </c>
      <c r="H7" s="12" t="s">
        <v>17</v>
      </c>
      <c r="I7" s="107">
        <v>0</v>
      </c>
    </row>
    <row r="8" spans="1:11" ht="30" customHeight="1">
      <c r="A8" s="115" t="s">
        <v>18</v>
      </c>
      <c r="B8" s="98" t="s">
        <v>19</v>
      </c>
      <c r="C8" s="99">
        <v>7.4625000000000004</v>
      </c>
      <c r="D8" s="45">
        <v>5.98</v>
      </c>
      <c r="E8" s="45">
        <f t="shared" si="0"/>
        <v>-1.4824999999999999</v>
      </c>
      <c r="F8" s="37">
        <f t="shared" si="1"/>
        <v>-0.19865996649916245</v>
      </c>
      <c r="G8" s="12" t="s">
        <v>17</v>
      </c>
      <c r="H8" s="12" t="s">
        <v>17</v>
      </c>
      <c r="I8" s="107">
        <v>0</v>
      </c>
    </row>
    <row r="9" spans="1:11" ht="30" customHeight="1">
      <c r="A9" s="115"/>
      <c r="B9" s="98" t="s">
        <v>20</v>
      </c>
      <c r="C9" s="99">
        <v>11.2</v>
      </c>
      <c r="D9" s="45">
        <v>41.18</v>
      </c>
      <c r="E9" s="45">
        <f t="shared" si="0"/>
        <v>29.98</v>
      </c>
      <c r="F9" s="37">
        <f t="shared" si="1"/>
        <v>2.6767857142857143</v>
      </c>
      <c r="G9" s="12" t="s">
        <v>13</v>
      </c>
      <c r="H9" s="12" t="s">
        <v>13</v>
      </c>
      <c r="I9" s="107">
        <v>17.625017783773899</v>
      </c>
    </row>
    <row r="10" spans="1:11" ht="30" customHeight="1">
      <c r="A10" s="115"/>
      <c r="B10" s="98" t="s">
        <v>21</v>
      </c>
      <c r="C10" s="99">
        <v>13.625</v>
      </c>
      <c r="D10" s="45">
        <v>75</v>
      </c>
      <c r="E10" s="45">
        <f t="shared" si="0"/>
        <v>61.375</v>
      </c>
      <c r="F10" s="37">
        <f t="shared" si="1"/>
        <v>4.5045871559633026</v>
      </c>
      <c r="G10" s="12" t="s">
        <v>13</v>
      </c>
      <c r="H10" s="12" t="s">
        <v>13</v>
      </c>
      <c r="I10" s="107">
        <v>32.099959538199201</v>
      </c>
    </row>
    <row r="11" spans="1:11" ht="30" customHeight="1">
      <c r="A11" s="115"/>
      <c r="B11" s="98" t="s">
        <v>22</v>
      </c>
      <c r="C11" s="99">
        <v>4.5</v>
      </c>
      <c r="D11" s="45">
        <v>7.57</v>
      </c>
      <c r="E11" s="45">
        <f t="shared" si="0"/>
        <v>3.0700000000000003</v>
      </c>
      <c r="F11" s="37">
        <f t="shared" si="1"/>
        <v>0.68222222222222229</v>
      </c>
      <c r="G11" s="12" t="s">
        <v>13</v>
      </c>
      <c r="H11" s="12" t="s">
        <v>13</v>
      </c>
      <c r="I11" s="107">
        <v>3.2399559160555702</v>
      </c>
    </row>
    <row r="12" spans="1:11" ht="30" customHeight="1">
      <c r="A12" s="100" t="s">
        <v>23</v>
      </c>
      <c r="B12" s="98" t="s">
        <v>24</v>
      </c>
      <c r="C12" s="99">
        <v>3.17</v>
      </c>
      <c r="D12" s="45">
        <v>4.08</v>
      </c>
      <c r="E12" s="45">
        <f t="shared" si="0"/>
        <v>0.91000000000000014</v>
      </c>
      <c r="F12" s="37">
        <f t="shared" si="1"/>
        <v>0.28706624605678238</v>
      </c>
      <c r="G12" s="12" t="s">
        <v>13</v>
      </c>
      <c r="H12" s="12" t="s">
        <v>13</v>
      </c>
      <c r="I12" s="107">
        <v>1.74623779887803</v>
      </c>
    </row>
    <row r="13" spans="1:11" ht="30" customHeight="1">
      <c r="A13" s="101" t="s">
        <v>25</v>
      </c>
      <c r="B13" s="102" t="s">
        <v>26</v>
      </c>
      <c r="C13" s="103">
        <v>1.4750000000000001</v>
      </c>
      <c r="D13" s="52">
        <v>3.13</v>
      </c>
      <c r="E13" s="52">
        <f t="shared" si="0"/>
        <v>1.6549999999999998</v>
      </c>
      <c r="F13" s="104">
        <f t="shared" si="1"/>
        <v>1.1220338983050846</v>
      </c>
      <c r="G13" s="105" t="s">
        <v>13</v>
      </c>
      <c r="H13" s="105" t="s">
        <v>13</v>
      </c>
      <c r="I13" s="108">
        <v>1.3396383113941801</v>
      </c>
    </row>
    <row r="14" spans="1:11" ht="30" customHeight="1">
      <c r="A14" s="114" t="s">
        <v>27</v>
      </c>
      <c r="B14" s="114"/>
      <c r="C14" s="114"/>
      <c r="D14" s="114"/>
      <c r="E14" s="114"/>
      <c r="F14" s="114"/>
      <c r="G14" s="114"/>
      <c r="H14" s="114"/>
    </row>
    <row r="15" spans="1:11" ht="30" customHeight="1"/>
    <row r="16" spans="1:11" ht="30" customHeight="1"/>
    <row r="17" spans="3:3" ht="30" customHeight="1"/>
    <row r="22" spans="3:3">
      <c r="C22" s="6"/>
    </row>
    <row r="23" spans="3:3">
      <c r="C23" s="6"/>
    </row>
  </sheetData>
  <mergeCells count="4">
    <mergeCell ref="A1:B1"/>
    <mergeCell ref="A2:H2"/>
    <mergeCell ref="A14:H14"/>
    <mergeCell ref="A8:A11"/>
  </mergeCells>
  <phoneticPr fontId="11" type="noConversion"/>
  <pageMargins left="0.7" right="0.7" top="0.75" bottom="0.75" header="0.3" footer="0.3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4" workbookViewId="0">
      <selection activeCell="G9" sqref="G9:G17"/>
    </sheetView>
  </sheetViews>
  <sheetFormatPr defaultColWidth="9" defaultRowHeight="13.5"/>
  <cols>
    <col min="1" max="1" width="18.375" customWidth="1"/>
    <col min="2" max="2" width="16.125" customWidth="1"/>
    <col min="3" max="3" width="20.5" customWidth="1"/>
    <col min="4" max="4" width="19.5" customWidth="1"/>
    <col min="5" max="5" width="17.375" customWidth="1"/>
    <col min="6" max="6" width="18.625" style="26" customWidth="1"/>
    <col min="7" max="7" width="16.75" style="27" customWidth="1"/>
    <col min="8" max="8" width="12.25" customWidth="1"/>
    <col min="9" max="9" width="11.75" customWidth="1"/>
    <col min="10" max="11" width="14.625" customWidth="1"/>
  </cols>
  <sheetData>
    <row r="1" spans="1:7">
      <c r="A1" s="5" t="s">
        <v>28</v>
      </c>
    </row>
    <row r="2" spans="1:7" ht="40.5" customHeight="1">
      <c r="A2" s="116" t="s">
        <v>29</v>
      </c>
      <c r="B2" s="116"/>
      <c r="C2" s="116"/>
      <c r="D2" s="116"/>
      <c r="E2" s="23"/>
      <c r="F2" s="23"/>
      <c r="G2" s="23"/>
    </row>
    <row r="3" spans="1:7" ht="24.95" customHeight="1">
      <c r="A3" s="24" t="s">
        <v>30</v>
      </c>
      <c r="B3" s="25" t="s">
        <v>31</v>
      </c>
      <c r="C3" s="117" t="s">
        <v>32</v>
      </c>
      <c r="D3" s="118"/>
    </row>
    <row r="4" spans="1:7" ht="24.95" customHeight="1">
      <c r="A4" s="28">
        <v>2794500</v>
      </c>
      <c r="B4" s="13">
        <v>2794500</v>
      </c>
      <c r="C4" s="119">
        <f>SUM(A4:B4)</f>
        <v>5589000</v>
      </c>
      <c r="D4" s="120"/>
    </row>
    <row r="5" spans="1:7" ht="55.5" customHeight="1">
      <c r="A5" s="29" t="s">
        <v>33</v>
      </c>
      <c r="B5" s="30" t="s">
        <v>34</v>
      </c>
      <c r="C5" s="30" t="s">
        <v>35</v>
      </c>
      <c r="D5" s="31" t="s">
        <v>36</v>
      </c>
    </row>
    <row r="6" spans="1:7" ht="24.95" customHeight="1">
      <c r="A6" s="32">
        <v>558900</v>
      </c>
      <c r="B6" s="33">
        <f>A6/2</f>
        <v>279450</v>
      </c>
      <c r="C6" s="33">
        <f>B6*0.8</f>
        <v>223560</v>
      </c>
      <c r="D6" s="21">
        <f>B6*0.2</f>
        <v>55890</v>
      </c>
    </row>
    <row r="7" spans="1:7" ht="20.100000000000001" customHeight="1">
      <c r="A7" s="6"/>
      <c r="B7" s="6"/>
      <c r="C7" s="6"/>
      <c r="D7" s="6"/>
      <c r="E7" s="6"/>
      <c r="F7" s="6"/>
    </row>
    <row r="8" spans="1:7" ht="50.25" customHeight="1">
      <c r="A8" s="74" t="s">
        <v>3</v>
      </c>
      <c r="B8" s="75" t="s">
        <v>37</v>
      </c>
      <c r="C8" s="76" t="s">
        <v>38</v>
      </c>
      <c r="D8" s="76" t="s">
        <v>39</v>
      </c>
      <c r="E8" s="77" t="s">
        <v>40</v>
      </c>
      <c r="F8" s="77" t="s">
        <v>41</v>
      </c>
      <c r="G8" s="78" t="s">
        <v>42</v>
      </c>
    </row>
    <row r="9" spans="1:7" ht="24.95" customHeight="1">
      <c r="A9" s="79" t="s">
        <v>12</v>
      </c>
      <c r="B9" s="61">
        <v>13500</v>
      </c>
      <c r="C9" s="45">
        <v>2.2400000000000002</v>
      </c>
      <c r="D9" s="50">
        <f>B9*C9</f>
        <v>30240.000000000004</v>
      </c>
      <c r="E9" s="94">
        <f>D9/D18</f>
        <v>5.7893646832178833E-2</v>
      </c>
      <c r="F9" s="50">
        <f>E9*C6</f>
        <v>12942.7036858019</v>
      </c>
      <c r="G9" s="109">
        <f>F9/B9</f>
        <v>0.95871879154088147</v>
      </c>
    </row>
    <row r="10" spans="1:7" ht="24.95" customHeight="1">
      <c r="A10" s="79" t="s">
        <v>15</v>
      </c>
      <c r="B10" s="61">
        <v>14100</v>
      </c>
      <c r="C10" s="45">
        <v>1.76</v>
      </c>
      <c r="D10" s="50">
        <f t="shared" ref="D10:D17" si="0">B10*C10</f>
        <v>24816</v>
      </c>
      <c r="E10" s="94">
        <f>D10/D18</f>
        <v>4.7509548273391197E-2</v>
      </c>
      <c r="F10" s="50">
        <f>E10*C6</f>
        <v>10621.234611999336</v>
      </c>
      <c r="G10" s="109">
        <f t="shared" ref="G10:G17" si="1">F10/B10</f>
        <v>0.75327905049640687</v>
      </c>
    </row>
    <row r="11" spans="1:7" ht="24.95" customHeight="1">
      <c r="A11" s="79" t="s">
        <v>16</v>
      </c>
      <c r="B11" s="61">
        <v>8408.7999999999993</v>
      </c>
      <c r="C11" s="45">
        <v>0</v>
      </c>
      <c r="D11" s="50">
        <f t="shared" si="0"/>
        <v>0</v>
      </c>
      <c r="E11" s="94">
        <f>D11/D18</f>
        <v>0</v>
      </c>
      <c r="F11" s="50">
        <f>E11*C6</f>
        <v>0</v>
      </c>
      <c r="G11" s="109">
        <f t="shared" si="1"/>
        <v>0</v>
      </c>
    </row>
    <row r="12" spans="1:7" ht="24.95" customHeight="1">
      <c r="A12" s="79" t="s">
        <v>19</v>
      </c>
      <c r="B12" s="61">
        <v>8540</v>
      </c>
      <c r="C12" s="45">
        <v>0</v>
      </c>
      <c r="D12" s="50">
        <f t="shared" si="0"/>
        <v>0</v>
      </c>
      <c r="E12" s="94">
        <f>D12/D18</f>
        <v>0</v>
      </c>
      <c r="F12" s="50">
        <f>E12*C6</f>
        <v>0</v>
      </c>
      <c r="G12" s="109">
        <f t="shared" si="1"/>
        <v>0</v>
      </c>
    </row>
    <row r="13" spans="1:7" ht="24.95" customHeight="1">
      <c r="A13" s="79" t="s">
        <v>20</v>
      </c>
      <c r="B13" s="61">
        <v>1101</v>
      </c>
      <c r="C13" s="45">
        <v>41.18</v>
      </c>
      <c r="D13" s="50">
        <f t="shared" si="0"/>
        <v>45339.18</v>
      </c>
      <c r="E13" s="94">
        <f>D13/D18</f>
        <v>8.680061093189767E-2</v>
      </c>
      <c r="F13" s="50">
        <f>E13*C6</f>
        <v>19405.144579935044</v>
      </c>
      <c r="G13" s="109">
        <f t="shared" si="1"/>
        <v>17.625017783773881</v>
      </c>
    </row>
    <row r="14" spans="1:7" ht="24.95" customHeight="1">
      <c r="A14" s="79" t="s">
        <v>21</v>
      </c>
      <c r="B14" s="61">
        <v>401.35</v>
      </c>
      <c r="C14" s="45">
        <v>75</v>
      </c>
      <c r="D14" s="50">
        <f t="shared" si="0"/>
        <v>30101.25</v>
      </c>
      <c r="E14" s="94">
        <f>D14/D18</f>
        <v>5.7628013779997447E-2</v>
      </c>
      <c r="F14" s="50">
        <f>E14*C6</f>
        <v>12883.31876065623</v>
      </c>
      <c r="G14" s="109">
        <f t="shared" si="1"/>
        <v>32.099959538199151</v>
      </c>
    </row>
    <row r="15" spans="1:7" ht="24.95" customHeight="1">
      <c r="A15" s="79" t="s">
        <v>22</v>
      </c>
      <c r="B15" s="61">
        <v>3388</v>
      </c>
      <c r="C15" s="45">
        <v>7.57</v>
      </c>
      <c r="D15" s="50">
        <f t="shared" si="0"/>
        <v>25647.16</v>
      </c>
      <c r="E15" s="94">
        <f>D15/D18</f>
        <v>4.9100781193398925E-2</v>
      </c>
      <c r="F15" s="50">
        <f>E15*C6</f>
        <v>10976.970643596263</v>
      </c>
      <c r="G15" s="109">
        <f t="shared" si="1"/>
        <v>3.2399559160555675</v>
      </c>
    </row>
    <row r="16" spans="1:7" ht="24.95" customHeight="1">
      <c r="A16" s="79" t="s">
        <v>24</v>
      </c>
      <c r="B16" s="61">
        <v>7920</v>
      </c>
      <c r="C16" s="45">
        <v>4.08</v>
      </c>
      <c r="D16" s="50">
        <f t="shared" si="0"/>
        <v>32313.600000000002</v>
      </c>
      <c r="E16" s="94">
        <f>D16/D18</f>
        <v>6.186349690067109E-2</v>
      </c>
      <c r="F16" s="50">
        <f>E16*C6</f>
        <v>13830.203367114029</v>
      </c>
      <c r="G16" s="109">
        <f t="shared" si="1"/>
        <v>1.746237798878034</v>
      </c>
    </row>
    <row r="17" spans="1:7" ht="24.95" customHeight="1">
      <c r="A17" s="79" t="s">
        <v>26</v>
      </c>
      <c r="B17" s="61">
        <v>106670.9</v>
      </c>
      <c r="C17" s="52">
        <v>3.13</v>
      </c>
      <c r="D17" s="50">
        <f t="shared" si="0"/>
        <v>333879.91699999996</v>
      </c>
      <c r="E17" s="94">
        <f>D17/D18</f>
        <v>0.63920390208846489</v>
      </c>
      <c r="F17" s="50">
        <f>E17*C6</f>
        <v>142900.4243508972</v>
      </c>
      <c r="G17" s="109">
        <f t="shared" si="1"/>
        <v>1.3396383113941779</v>
      </c>
    </row>
    <row r="18" spans="1:7" ht="24.95" customHeight="1">
      <c r="A18" s="81" t="s">
        <v>43</v>
      </c>
      <c r="B18" s="82"/>
      <c r="C18" s="82"/>
      <c r="D18" s="83">
        <f>SUM(D9:D17)</f>
        <v>522337.10699999996</v>
      </c>
      <c r="E18" s="95">
        <f>SUM(E9:E17)</f>
        <v>1</v>
      </c>
      <c r="F18" s="83">
        <f>SUM(F9:F17)</f>
        <v>223560</v>
      </c>
      <c r="G18" s="85"/>
    </row>
  </sheetData>
  <mergeCells count="3">
    <mergeCell ref="A2:D2"/>
    <mergeCell ref="C3:D3"/>
    <mergeCell ref="C4:D4"/>
  </mergeCells>
  <phoneticPr fontId="11" type="noConversion"/>
  <pageMargins left="0.98425196850393704" right="0.70866141732283505" top="0.55118110236220497" bottom="0.55118110236220497" header="0.31496062992126" footer="0.3149606299212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47" workbookViewId="0">
      <selection activeCell="H54" sqref="H54"/>
    </sheetView>
  </sheetViews>
  <sheetFormatPr defaultColWidth="9" defaultRowHeight="13.5"/>
  <cols>
    <col min="1" max="1" width="18.375" customWidth="1"/>
    <col min="2" max="2" width="17.375" customWidth="1"/>
    <col min="3" max="3" width="26.125" customWidth="1"/>
    <col min="4" max="4" width="18.25" style="26" customWidth="1"/>
    <col min="5" max="5" width="14.5" style="27" customWidth="1"/>
    <col min="6" max="6" width="12.75" customWidth="1"/>
    <col min="7" max="8" width="14.625" customWidth="1"/>
  </cols>
  <sheetData>
    <row r="1" spans="1:6" ht="20.25" customHeight="1">
      <c r="A1" s="5" t="s">
        <v>44</v>
      </c>
    </row>
    <row r="2" spans="1:6" ht="21" customHeight="1">
      <c r="A2" s="113" t="s">
        <v>45</v>
      </c>
      <c r="B2" s="113"/>
      <c r="C2" s="113"/>
      <c r="D2" s="113"/>
      <c r="E2" s="113"/>
      <c r="F2" s="6"/>
    </row>
    <row r="3" spans="1:6" ht="21" customHeight="1">
      <c r="B3" s="54"/>
      <c r="C3" s="54"/>
      <c r="D3" s="86"/>
      <c r="E3" s="55"/>
      <c r="F3" s="6"/>
    </row>
    <row r="4" spans="1:6" ht="36" customHeight="1">
      <c r="A4" s="56" t="s">
        <v>46</v>
      </c>
      <c r="B4" s="57" t="s">
        <v>3</v>
      </c>
      <c r="C4" s="58" t="s">
        <v>47</v>
      </c>
      <c r="D4" s="87" t="s">
        <v>48</v>
      </c>
      <c r="E4" s="60" t="s">
        <v>39</v>
      </c>
    </row>
    <row r="5" spans="1:6" ht="21" customHeight="1">
      <c r="A5" s="115" t="s">
        <v>49</v>
      </c>
      <c r="B5" s="88" t="s">
        <v>12</v>
      </c>
      <c r="C5" s="12">
        <v>4800</v>
      </c>
      <c r="D5" s="13">
        <v>0.95871879154088102</v>
      </c>
      <c r="E5" s="62">
        <f>C5*D5</f>
        <v>4601.8501993962291</v>
      </c>
    </row>
    <row r="6" spans="1:6" ht="21" customHeight="1">
      <c r="A6" s="115"/>
      <c r="B6" s="88" t="s">
        <v>15</v>
      </c>
      <c r="C6" s="12">
        <v>5300</v>
      </c>
      <c r="D6" s="13">
        <v>0.75327905049640698</v>
      </c>
      <c r="E6" s="62">
        <f t="shared" ref="E6:E13" si="0">C6*D6</f>
        <v>3992.378967630957</v>
      </c>
    </row>
    <row r="7" spans="1:6" ht="21" customHeight="1">
      <c r="A7" s="115"/>
      <c r="B7" s="88" t="s">
        <v>16</v>
      </c>
      <c r="C7" s="12">
        <v>2631.2</v>
      </c>
      <c r="D7" s="13">
        <v>0</v>
      </c>
      <c r="E7" s="62">
        <f t="shared" si="0"/>
        <v>0</v>
      </c>
    </row>
    <row r="8" spans="1:6" ht="21" customHeight="1">
      <c r="A8" s="115"/>
      <c r="B8" s="88" t="s">
        <v>19</v>
      </c>
      <c r="C8" s="12">
        <v>2580</v>
      </c>
      <c r="D8" s="13">
        <v>0</v>
      </c>
      <c r="E8" s="62">
        <f t="shared" si="0"/>
        <v>0</v>
      </c>
    </row>
    <row r="9" spans="1:6" ht="21" customHeight="1">
      <c r="A9" s="115"/>
      <c r="B9" s="88" t="s">
        <v>20</v>
      </c>
      <c r="C9" s="12">
        <v>367.5</v>
      </c>
      <c r="D9" s="13">
        <v>17.625017783773899</v>
      </c>
      <c r="E9" s="62">
        <f t="shared" si="0"/>
        <v>6477.1940355369079</v>
      </c>
    </row>
    <row r="10" spans="1:6" ht="21" customHeight="1">
      <c r="A10" s="115"/>
      <c r="B10" s="88" t="s">
        <v>21</v>
      </c>
      <c r="C10" s="12">
        <v>92.55</v>
      </c>
      <c r="D10" s="13">
        <v>32.099959538199201</v>
      </c>
      <c r="E10" s="62">
        <f t="shared" si="0"/>
        <v>2970.8512552603361</v>
      </c>
    </row>
    <row r="11" spans="1:6" ht="21" customHeight="1">
      <c r="A11" s="115"/>
      <c r="B11" s="88" t="s">
        <v>22</v>
      </c>
      <c r="C11" s="12">
        <v>1980</v>
      </c>
      <c r="D11" s="13">
        <v>3.2399559160555702</v>
      </c>
      <c r="E11" s="62">
        <f t="shared" si="0"/>
        <v>6415.1127137900294</v>
      </c>
    </row>
    <row r="12" spans="1:6" ht="21" customHeight="1">
      <c r="A12" s="115"/>
      <c r="B12" s="88" t="s">
        <v>24</v>
      </c>
      <c r="C12" s="12">
        <v>2520</v>
      </c>
      <c r="D12" s="13">
        <v>1.74623779887803</v>
      </c>
      <c r="E12" s="62">
        <f t="shared" si="0"/>
        <v>4400.5192531726352</v>
      </c>
    </row>
    <row r="13" spans="1:6" ht="21" customHeight="1">
      <c r="A13" s="115"/>
      <c r="B13" s="88" t="s">
        <v>26</v>
      </c>
      <c r="C13" s="12">
        <v>91820.9</v>
      </c>
      <c r="D13" s="13">
        <v>1.3396383113941801</v>
      </c>
      <c r="E13" s="62">
        <f t="shared" si="0"/>
        <v>123006.79542669386</v>
      </c>
    </row>
    <row r="14" spans="1:6" ht="21" customHeight="1">
      <c r="A14" s="115"/>
      <c r="B14" s="121" t="s">
        <v>50</v>
      </c>
      <c r="C14" s="121"/>
      <c r="D14" s="121"/>
      <c r="E14" s="63">
        <f>SUM(E5:E13)</f>
        <v>151864.70185148096</v>
      </c>
    </row>
    <row r="15" spans="1:6" ht="21" customHeight="1">
      <c r="A15" s="115" t="s">
        <v>51</v>
      </c>
      <c r="B15" s="88" t="s">
        <v>12</v>
      </c>
      <c r="C15" s="89">
        <v>1650</v>
      </c>
      <c r="D15" s="13">
        <v>0.95871879154088102</v>
      </c>
      <c r="E15" s="62">
        <f>C15*D15</f>
        <v>1581.8860060424536</v>
      </c>
    </row>
    <row r="16" spans="1:6" ht="21" customHeight="1">
      <c r="A16" s="115"/>
      <c r="B16" s="88" t="s">
        <v>15</v>
      </c>
      <c r="C16" s="89">
        <v>3550</v>
      </c>
      <c r="D16" s="13">
        <v>0.75327905049640698</v>
      </c>
      <c r="E16" s="62">
        <f t="shared" ref="E16:E23" si="1">C16*D16</f>
        <v>2674.1406292622446</v>
      </c>
    </row>
    <row r="17" spans="1:5" ht="21" customHeight="1">
      <c r="A17" s="115"/>
      <c r="B17" s="88" t="s">
        <v>16</v>
      </c>
      <c r="C17" s="89">
        <v>2097.6</v>
      </c>
      <c r="D17" s="13">
        <v>0</v>
      </c>
      <c r="E17" s="62">
        <f t="shared" si="1"/>
        <v>0</v>
      </c>
    </row>
    <row r="18" spans="1:5" ht="21" customHeight="1">
      <c r="A18" s="115"/>
      <c r="B18" s="88" t="s">
        <v>19</v>
      </c>
      <c r="C18" s="89">
        <v>890</v>
      </c>
      <c r="D18" s="13">
        <v>0</v>
      </c>
      <c r="E18" s="62">
        <f t="shared" si="1"/>
        <v>0</v>
      </c>
    </row>
    <row r="19" spans="1:5" ht="21" customHeight="1">
      <c r="A19" s="115"/>
      <c r="B19" s="88" t="s">
        <v>20</v>
      </c>
      <c r="C19" s="89">
        <v>605</v>
      </c>
      <c r="D19" s="13">
        <v>17.625017783773899</v>
      </c>
      <c r="E19" s="62">
        <f t="shared" si="1"/>
        <v>10663.135759183209</v>
      </c>
    </row>
    <row r="20" spans="1:5" ht="21" customHeight="1">
      <c r="A20" s="115"/>
      <c r="B20" s="88" t="s">
        <v>21</v>
      </c>
      <c r="C20" s="89">
        <v>65</v>
      </c>
      <c r="D20" s="13">
        <v>32.099959538199201</v>
      </c>
      <c r="E20" s="62">
        <f t="shared" si="1"/>
        <v>2086.4973699829479</v>
      </c>
    </row>
    <row r="21" spans="1:5" ht="21" customHeight="1">
      <c r="A21" s="115"/>
      <c r="B21" s="88" t="s">
        <v>22</v>
      </c>
      <c r="C21" s="89">
        <v>180</v>
      </c>
      <c r="D21" s="13">
        <v>3.2399559160555702</v>
      </c>
      <c r="E21" s="62">
        <f t="shared" si="1"/>
        <v>583.1920648900026</v>
      </c>
    </row>
    <row r="22" spans="1:5" ht="21" customHeight="1">
      <c r="A22" s="115"/>
      <c r="B22" s="88" t="s">
        <v>24</v>
      </c>
      <c r="C22" s="89">
        <v>1260</v>
      </c>
      <c r="D22" s="13">
        <v>1.74623779887803</v>
      </c>
      <c r="E22" s="62">
        <f t="shared" si="1"/>
        <v>2200.2596265863176</v>
      </c>
    </row>
    <row r="23" spans="1:5" ht="21" customHeight="1">
      <c r="A23" s="115"/>
      <c r="B23" s="88" t="s">
        <v>26</v>
      </c>
      <c r="C23" s="89">
        <v>14850</v>
      </c>
      <c r="D23" s="13">
        <v>1.3396383113941801</v>
      </c>
      <c r="E23" s="62">
        <f t="shared" si="1"/>
        <v>19893.628924203575</v>
      </c>
    </row>
    <row r="24" spans="1:5" ht="21" customHeight="1">
      <c r="A24" s="124"/>
      <c r="B24" s="122" t="s">
        <v>50</v>
      </c>
      <c r="C24" s="122"/>
      <c r="D24" s="122"/>
      <c r="E24" s="65">
        <f>SUM(E15:E23)</f>
        <v>39682.740380150746</v>
      </c>
    </row>
    <row r="25" spans="1:5" ht="21" customHeight="1">
      <c r="A25" s="114" t="s">
        <v>52</v>
      </c>
      <c r="B25" s="114"/>
      <c r="C25" s="114"/>
      <c r="D25" s="114"/>
      <c r="E25" s="114"/>
    </row>
    <row r="26" spans="1:5" ht="21" customHeight="1">
      <c r="A26" s="66"/>
      <c r="B26" s="67"/>
      <c r="C26" s="90"/>
      <c r="D26" s="91"/>
      <c r="E26" s="70"/>
    </row>
    <row r="27" spans="1:5" ht="21" customHeight="1">
      <c r="A27" s="66"/>
      <c r="B27" s="67"/>
      <c r="C27" s="90"/>
      <c r="D27" s="91"/>
      <c r="E27" s="70"/>
    </row>
    <row r="28" spans="1:5" ht="21" customHeight="1">
      <c r="A28" s="66"/>
      <c r="B28" s="67"/>
      <c r="C28" s="90"/>
      <c r="D28" s="91"/>
      <c r="E28" s="70"/>
    </row>
    <row r="29" spans="1:5" ht="21" customHeight="1">
      <c r="A29" s="66"/>
      <c r="B29" s="67"/>
      <c r="C29" s="90"/>
      <c r="D29" s="91"/>
      <c r="E29" s="70"/>
    </row>
    <row r="30" spans="1:5" ht="21" customHeight="1">
      <c r="E30" s="70"/>
    </row>
    <row r="31" spans="1:5" ht="21" customHeight="1">
      <c r="E31" s="70"/>
    </row>
    <row r="32" spans="1:5" ht="21" customHeight="1">
      <c r="E32" s="70"/>
    </row>
    <row r="33" spans="1:5" ht="21" customHeight="1">
      <c r="E33" s="70"/>
    </row>
    <row r="34" spans="1:5" ht="21" customHeight="1">
      <c r="A34" s="66"/>
      <c r="B34" s="67"/>
      <c r="C34" s="90"/>
      <c r="D34" s="91"/>
      <c r="E34" s="70"/>
    </row>
    <row r="35" spans="1:5" ht="21" customHeight="1">
      <c r="A35" s="5" t="s">
        <v>53</v>
      </c>
    </row>
    <row r="36" spans="1:5" ht="21" customHeight="1">
      <c r="A36" s="113" t="s">
        <v>45</v>
      </c>
      <c r="B36" s="113"/>
      <c r="C36" s="113"/>
      <c r="D36" s="113"/>
      <c r="E36" s="113"/>
    </row>
    <row r="37" spans="1:5" ht="21" customHeight="1">
      <c r="B37" s="54"/>
      <c r="C37" s="54"/>
      <c r="D37" s="86"/>
      <c r="E37" s="55"/>
    </row>
    <row r="38" spans="1:5" ht="36" customHeight="1">
      <c r="A38" s="56" t="s">
        <v>46</v>
      </c>
      <c r="B38" s="57" t="s">
        <v>3</v>
      </c>
      <c r="C38" s="58" t="s">
        <v>54</v>
      </c>
      <c r="D38" s="87" t="s">
        <v>48</v>
      </c>
      <c r="E38" s="60" t="s">
        <v>39</v>
      </c>
    </row>
    <row r="39" spans="1:5" ht="21" customHeight="1">
      <c r="A39" s="115" t="s">
        <v>55</v>
      </c>
      <c r="B39" s="61" t="s">
        <v>12</v>
      </c>
      <c r="C39" s="12">
        <v>3450</v>
      </c>
      <c r="D39" s="13">
        <v>0.95871879154088102</v>
      </c>
      <c r="E39" s="62">
        <f>C39*D39</f>
        <v>3307.5798308160397</v>
      </c>
    </row>
    <row r="40" spans="1:5" ht="21" customHeight="1">
      <c r="A40" s="115"/>
      <c r="B40" s="61" t="s">
        <v>15</v>
      </c>
      <c r="C40" s="12">
        <v>3400</v>
      </c>
      <c r="D40" s="13">
        <v>0.75327905049640698</v>
      </c>
      <c r="E40" s="62">
        <f t="shared" ref="E40:E47" si="2">C40*D40</f>
        <v>2561.1487716877837</v>
      </c>
    </row>
    <row r="41" spans="1:5" ht="21" customHeight="1">
      <c r="A41" s="115"/>
      <c r="B41" s="61" t="s">
        <v>16</v>
      </c>
      <c r="C41" s="12">
        <v>1656</v>
      </c>
      <c r="D41" s="13">
        <v>0</v>
      </c>
      <c r="E41" s="62">
        <f t="shared" si="2"/>
        <v>0</v>
      </c>
    </row>
    <row r="42" spans="1:5" ht="21" customHeight="1">
      <c r="A42" s="115"/>
      <c r="B42" s="61" t="s">
        <v>19</v>
      </c>
      <c r="C42" s="12">
        <v>3240</v>
      </c>
      <c r="D42" s="13">
        <v>0</v>
      </c>
      <c r="E42" s="62">
        <f t="shared" si="2"/>
        <v>0</v>
      </c>
    </row>
    <row r="43" spans="1:5" ht="21" customHeight="1">
      <c r="A43" s="115"/>
      <c r="B43" s="61" t="s">
        <v>20</v>
      </c>
      <c r="C43" s="12">
        <v>128.5</v>
      </c>
      <c r="D43" s="13">
        <v>17.625017783773899</v>
      </c>
      <c r="E43" s="62">
        <f t="shared" si="2"/>
        <v>2264.8147852149459</v>
      </c>
    </row>
    <row r="44" spans="1:5" ht="21" customHeight="1">
      <c r="A44" s="115"/>
      <c r="B44" s="61" t="s">
        <v>21</v>
      </c>
      <c r="C44" s="12">
        <v>50</v>
      </c>
      <c r="D44" s="13">
        <v>32.099959538199201</v>
      </c>
      <c r="E44" s="62">
        <f t="shared" si="2"/>
        <v>1604.99797690996</v>
      </c>
    </row>
    <row r="45" spans="1:5" ht="21" customHeight="1">
      <c r="A45" s="115"/>
      <c r="B45" s="61" t="s">
        <v>22</v>
      </c>
      <c r="C45" s="12">
        <v>908</v>
      </c>
      <c r="D45" s="13">
        <v>3.2399559160555702</v>
      </c>
      <c r="E45" s="62">
        <f t="shared" si="2"/>
        <v>2941.8799717784577</v>
      </c>
    </row>
    <row r="46" spans="1:5" ht="21" customHeight="1">
      <c r="A46" s="115"/>
      <c r="B46" s="61" t="s">
        <v>24</v>
      </c>
      <c r="C46" s="12">
        <v>2115</v>
      </c>
      <c r="D46" s="13">
        <v>1.74623779887803</v>
      </c>
      <c r="E46" s="62">
        <f t="shared" si="2"/>
        <v>3693.2929446270336</v>
      </c>
    </row>
    <row r="47" spans="1:5" ht="21" customHeight="1">
      <c r="A47" s="115"/>
      <c r="B47" s="61" t="s">
        <v>26</v>
      </c>
      <c r="C47" s="12">
        <v>0</v>
      </c>
      <c r="D47" s="13">
        <v>1.3396383113941801</v>
      </c>
      <c r="E47" s="62">
        <f t="shared" si="2"/>
        <v>0</v>
      </c>
    </row>
    <row r="48" spans="1:5" ht="21" customHeight="1">
      <c r="A48" s="115"/>
      <c r="B48" s="121" t="s">
        <v>50</v>
      </c>
      <c r="C48" s="121"/>
      <c r="D48" s="121"/>
      <c r="E48" s="63">
        <f>SUM(E39:E47)</f>
        <v>16373.714281034221</v>
      </c>
    </row>
    <row r="49" spans="1:6" ht="21" customHeight="1">
      <c r="A49" s="115" t="s">
        <v>56</v>
      </c>
      <c r="B49" s="61" t="s">
        <v>12</v>
      </c>
      <c r="C49" s="12">
        <v>3600</v>
      </c>
      <c r="D49" s="13">
        <v>0.95871879154088102</v>
      </c>
      <c r="E49" s="62">
        <f>C49*D49</f>
        <v>3451.3876495471718</v>
      </c>
    </row>
    <row r="50" spans="1:6" ht="21" customHeight="1">
      <c r="A50" s="115"/>
      <c r="B50" s="61" t="s">
        <v>15</v>
      </c>
      <c r="C50" s="12">
        <v>1850</v>
      </c>
      <c r="D50" s="13">
        <v>0.75327905049640698</v>
      </c>
      <c r="E50" s="62">
        <f t="shared" ref="E50:E57" si="3">C50*D50</f>
        <v>1393.566243418353</v>
      </c>
    </row>
    <row r="51" spans="1:6" ht="21" customHeight="1">
      <c r="A51" s="115"/>
      <c r="B51" s="61" t="s">
        <v>16</v>
      </c>
      <c r="C51" s="12">
        <v>2024</v>
      </c>
      <c r="D51" s="13">
        <v>0</v>
      </c>
      <c r="E51" s="62">
        <f t="shared" si="3"/>
        <v>0</v>
      </c>
    </row>
    <row r="52" spans="1:6" ht="21" customHeight="1">
      <c r="A52" s="115"/>
      <c r="B52" s="61" t="s">
        <v>19</v>
      </c>
      <c r="C52" s="12">
        <v>1830</v>
      </c>
      <c r="D52" s="13">
        <v>0</v>
      </c>
      <c r="E52" s="62">
        <f t="shared" si="3"/>
        <v>0</v>
      </c>
    </row>
    <row r="53" spans="1:6" ht="21" customHeight="1">
      <c r="A53" s="115"/>
      <c r="B53" s="61" t="s">
        <v>20</v>
      </c>
      <c r="C53" s="12">
        <v>0</v>
      </c>
      <c r="D53" s="13">
        <v>17.625017783773899</v>
      </c>
      <c r="E53" s="62">
        <f t="shared" si="3"/>
        <v>0</v>
      </c>
    </row>
    <row r="54" spans="1:6" ht="21" customHeight="1">
      <c r="A54" s="115"/>
      <c r="B54" s="61" t="s">
        <v>21</v>
      </c>
      <c r="C54" s="12">
        <v>193.8</v>
      </c>
      <c r="D54" s="13">
        <v>32.099959538199201</v>
      </c>
      <c r="E54" s="62">
        <f t="shared" si="3"/>
        <v>6220.9721585030056</v>
      </c>
    </row>
    <row r="55" spans="1:6" ht="21" customHeight="1">
      <c r="A55" s="115"/>
      <c r="B55" s="61" t="s">
        <v>22</v>
      </c>
      <c r="C55" s="12">
        <v>320</v>
      </c>
      <c r="D55" s="13">
        <v>3.2399559160555702</v>
      </c>
      <c r="E55" s="62">
        <f t="shared" si="3"/>
        <v>1036.7858931377825</v>
      </c>
    </row>
    <row r="56" spans="1:6" ht="21" customHeight="1">
      <c r="A56" s="115"/>
      <c r="B56" s="61" t="s">
        <v>24</v>
      </c>
      <c r="C56" s="12">
        <v>2025</v>
      </c>
      <c r="D56" s="13">
        <v>1.74623779887803</v>
      </c>
      <c r="E56" s="62">
        <f t="shared" si="3"/>
        <v>3536.1315427280106</v>
      </c>
    </row>
    <row r="57" spans="1:6" ht="21" customHeight="1">
      <c r="A57" s="115"/>
      <c r="B57" s="61" t="s">
        <v>26</v>
      </c>
      <c r="C57" s="12">
        <v>0</v>
      </c>
      <c r="D57" s="13">
        <v>1.3396383113941801</v>
      </c>
      <c r="E57" s="62">
        <f t="shared" si="3"/>
        <v>0</v>
      </c>
    </row>
    <row r="58" spans="1:6" ht="21" customHeight="1">
      <c r="A58" s="115"/>
      <c r="B58" s="121" t="s">
        <v>50</v>
      </c>
      <c r="C58" s="121"/>
      <c r="D58" s="121"/>
      <c r="E58" s="92">
        <f>SUM(E49:E57)</f>
        <v>15638.843487334325</v>
      </c>
    </row>
    <row r="59" spans="1:6" ht="21" customHeight="1">
      <c r="A59" s="123" t="s">
        <v>57</v>
      </c>
      <c r="B59" s="122"/>
      <c r="C59" s="122"/>
      <c r="D59" s="122"/>
      <c r="E59" s="93">
        <f>E14+E24+E48+E58</f>
        <v>223560.00000000026</v>
      </c>
      <c r="F59" s="1"/>
    </row>
    <row r="60" spans="1:6" ht="30" customHeight="1">
      <c r="A60" s="114" t="s">
        <v>58</v>
      </c>
      <c r="B60" s="114"/>
      <c r="C60" s="114"/>
      <c r="D60" s="114"/>
      <c r="E60" s="114"/>
    </row>
    <row r="61" spans="1:6" ht="30" customHeight="1"/>
    <row r="62" spans="1:6" ht="30" customHeight="1"/>
    <row r="63" spans="1:6" ht="30" customHeight="1"/>
    <row r="64" spans="1:6" ht="30" customHeight="1"/>
    <row r="65" ht="30" customHeight="1"/>
  </sheetData>
  <mergeCells count="13">
    <mergeCell ref="B48:D48"/>
    <mergeCell ref="B58:D58"/>
    <mergeCell ref="A59:D59"/>
    <mergeCell ref="A60:E60"/>
    <mergeCell ref="A5:A14"/>
    <mergeCell ref="A15:A24"/>
    <mergeCell ref="A39:A48"/>
    <mergeCell ref="A49:A58"/>
    <mergeCell ref="A2:E2"/>
    <mergeCell ref="B14:D14"/>
    <mergeCell ref="B24:D24"/>
    <mergeCell ref="A25:E25"/>
    <mergeCell ref="A36:E36"/>
  </mergeCells>
  <phoneticPr fontId="11" type="noConversion"/>
  <pageMargins left="0.59055118110236204" right="0.39370078740157499" top="0.74803149606299202" bottom="0.74803149606299202" header="0.31496062992126" footer="0.31496062992126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3" workbookViewId="0">
      <selection activeCell="H16" sqref="H16"/>
    </sheetView>
  </sheetViews>
  <sheetFormatPr defaultColWidth="9" defaultRowHeight="13.5"/>
  <cols>
    <col min="1" max="1" width="18.375" customWidth="1"/>
    <col min="2" max="2" width="16.125" customWidth="1"/>
    <col min="3" max="3" width="20.5" customWidth="1"/>
    <col min="4" max="4" width="19.5" customWidth="1"/>
    <col min="5" max="5" width="17.375" customWidth="1"/>
    <col min="6" max="6" width="18.625" style="26" customWidth="1"/>
    <col min="7" max="7" width="17.625" style="27" customWidth="1"/>
    <col min="8" max="8" width="12.875" customWidth="1"/>
    <col min="9" max="9" width="11.75" customWidth="1"/>
    <col min="10" max="11" width="14.625" customWidth="1"/>
  </cols>
  <sheetData>
    <row r="1" spans="1:9">
      <c r="A1" s="5" t="s">
        <v>59</v>
      </c>
    </row>
    <row r="2" spans="1:9" ht="40.5" customHeight="1">
      <c r="A2" s="116" t="s">
        <v>60</v>
      </c>
      <c r="B2" s="116"/>
      <c r="C2" s="116"/>
      <c r="D2" s="116"/>
      <c r="E2" s="23"/>
      <c r="F2" s="23"/>
      <c r="G2" s="23"/>
    </row>
    <row r="3" spans="1:9" ht="24.95" customHeight="1">
      <c r="A3" s="24" t="s">
        <v>30</v>
      </c>
      <c r="B3" s="25" t="s">
        <v>31</v>
      </c>
      <c r="C3" s="117" t="s">
        <v>32</v>
      </c>
      <c r="D3" s="118"/>
    </row>
    <row r="4" spans="1:9" ht="24.95" customHeight="1">
      <c r="A4" s="28">
        <v>2794500</v>
      </c>
      <c r="B4" s="13">
        <v>2794500</v>
      </c>
      <c r="C4" s="119">
        <f>SUM(A4:B4)</f>
        <v>5589000</v>
      </c>
      <c r="D4" s="120"/>
    </row>
    <row r="5" spans="1:9" ht="55.5" customHeight="1">
      <c r="A5" s="29" t="s">
        <v>33</v>
      </c>
      <c r="B5" s="30" t="s">
        <v>34</v>
      </c>
      <c r="C5" s="30" t="s">
        <v>35</v>
      </c>
      <c r="D5" s="31" t="s">
        <v>36</v>
      </c>
    </row>
    <row r="6" spans="1:9" ht="24.95" customHeight="1">
      <c r="A6" s="32">
        <v>558900</v>
      </c>
      <c r="B6" s="33">
        <f>A6/2</f>
        <v>279450</v>
      </c>
      <c r="C6" s="33">
        <f>B6*0.8</f>
        <v>223560</v>
      </c>
      <c r="D6" s="21">
        <f>B6*0.2</f>
        <v>55890</v>
      </c>
    </row>
    <row r="7" spans="1:9" ht="20.100000000000001" customHeight="1">
      <c r="A7" s="6"/>
      <c r="B7" s="6"/>
      <c r="C7" s="6"/>
      <c r="D7" s="6"/>
      <c r="E7" s="6"/>
      <c r="F7" s="6"/>
    </row>
    <row r="8" spans="1:9" ht="50.25" customHeight="1">
      <c r="A8" s="74" t="s">
        <v>3</v>
      </c>
      <c r="B8" s="75" t="s">
        <v>37</v>
      </c>
      <c r="C8" s="76" t="s">
        <v>38</v>
      </c>
      <c r="D8" s="76" t="s">
        <v>39</v>
      </c>
      <c r="E8" s="77" t="s">
        <v>40</v>
      </c>
      <c r="F8" s="77" t="s">
        <v>41</v>
      </c>
      <c r="G8" s="78" t="s">
        <v>42</v>
      </c>
    </row>
    <row r="9" spans="1:9" ht="24.95" customHeight="1">
      <c r="A9" s="79" t="s">
        <v>12</v>
      </c>
      <c r="B9" s="61">
        <v>22500</v>
      </c>
      <c r="C9" s="45">
        <v>2.2400000000000002</v>
      </c>
      <c r="D9" s="50">
        <f>C9*B9</f>
        <v>50400.000000000007</v>
      </c>
      <c r="E9" s="80">
        <f>D9/D18</f>
        <v>0.22284757989142118</v>
      </c>
      <c r="F9" s="50">
        <f>E9*D6</f>
        <v>12454.95124013153</v>
      </c>
      <c r="G9" s="109">
        <f>F9/B9</f>
        <v>0.55355338845029023</v>
      </c>
      <c r="H9" s="1"/>
      <c r="I9" s="26"/>
    </row>
    <row r="10" spans="1:9" ht="24.95" customHeight="1">
      <c r="A10" s="79" t="s">
        <v>15</v>
      </c>
      <c r="B10" s="61">
        <v>5400</v>
      </c>
      <c r="C10" s="45">
        <v>1.76</v>
      </c>
      <c r="D10" s="50">
        <f t="shared" ref="D10:D17" si="0">C10*B10</f>
        <v>9504</v>
      </c>
      <c r="E10" s="80">
        <f>D10/D18</f>
        <v>4.2022686493810843E-2</v>
      </c>
      <c r="F10" s="50">
        <f>E10*D6</f>
        <v>2348.6479481390879</v>
      </c>
      <c r="G10" s="109">
        <f t="shared" ref="G10:G17" si="1">F10/B10</f>
        <v>0.43493480521094219</v>
      </c>
      <c r="H10" s="1"/>
      <c r="I10" s="26"/>
    </row>
    <row r="11" spans="1:9" ht="24.95" customHeight="1">
      <c r="A11" s="79" t="s">
        <v>16</v>
      </c>
      <c r="B11" s="61">
        <v>6145.6</v>
      </c>
      <c r="C11" s="45">
        <v>0</v>
      </c>
      <c r="D11" s="50">
        <f t="shared" si="0"/>
        <v>0</v>
      </c>
      <c r="E11" s="80">
        <v>0</v>
      </c>
      <c r="F11" s="50">
        <v>0</v>
      </c>
      <c r="G11" s="109">
        <f t="shared" si="1"/>
        <v>0</v>
      </c>
      <c r="H11" s="1"/>
      <c r="I11" s="26"/>
    </row>
    <row r="12" spans="1:9" ht="24.95" customHeight="1">
      <c r="A12" s="79" t="s">
        <v>19</v>
      </c>
      <c r="B12" s="61">
        <v>9080</v>
      </c>
      <c r="C12" s="45">
        <v>0</v>
      </c>
      <c r="D12" s="50">
        <f t="shared" si="0"/>
        <v>0</v>
      </c>
      <c r="E12" s="80">
        <v>0</v>
      </c>
      <c r="F12" s="50">
        <v>0</v>
      </c>
      <c r="G12" s="109">
        <f t="shared" si="1"/>
        <v>0</v>
      </c>
      <c r="H12" s="1"/>
      <c r="I12" s="26"/>
    </row>
    <row r="13" spans="1:9" ht="24.95" customHeight="1">
      <c r="A13" s="79" t="s">
        <v>20</v>
      </c>
      <c r="B13" s="61">
        <v>428.5</v>
      </c>
      <c r="C13" s="45">
        <v>41.18</v>
      </c>
      <c r="D13" s="50">
        <f t="shared" si="0"/>
        <v>17645.63</v>
      </c>
      <c r="E13" s="80">
        <f>D13/D18</f>
        <v>7.8021546451576537E-2</v>
      </c>
      <c r="F13" s="50">
        <f>E13*D6</f>
        <v>4360.6242311786127</v>
      </c>
      <c r="G13" s="109">
        <f t="shared" si="1"/>
        <v>10.176485953742386</v>
      </c>
      <c r="H13" s="1"/>
      <c r="I13" s="26"/>
    </row>
    <row r="14" spans="1:9" ht="24.95" customHeight="1">
      <c r="A14" s="79" t="s">
        <v>21</v>
      </c>
      <c r="B14" s="61">
        <v>152.5</v>
      </c>
      <c r="C14" s="45">
        <v>75</v>
      </c>
      <c r="D14" s="50">
        <f t="shared" si="0"/>
        <v>11437.5</v>
      </c>
      <c r="E14" s="80">
        <f>D14/D18</f>
        <v>5.0571809424764469E-2</v>
      </c>
      <c r="F14" s="50">
        <f>E14*D6</f>
        <v>2826.4584287500861</v>
      </c>
      <c r="G14" s="109">
        <f t="shared" si="1"/>
        <v>18.534153631148104</v>
      </c>
      <c r="H14" s="1"/>
      <c r="I14" s="26"/>
    </row>
    <row r="15" spans="1:9" ht="24.95" customHeight="1">
      <c r="A15" s="79" t="s">
        <v>22</v>
      </c>
      <c r="B15" s="61">
        <v>3610</v>
      </c>
      <c r="C15" s="45">
        <v>7.57</v>
      </c>
      <c r="D15" s="50">
        <f t="shared" si="0"/>
        <v>27327.7</v>
      </c>
      <c r="E15" s="80">
        <f>D15/D18</f>
        <v>0.12083158351188074</v>
      </c>
      <c r="F15" s="50">
        <f>E15*D6</f>
        <v>6753.2772024790147</v>
      </c>
      <c r="G15" s="109">
        <f t="shared" si="1"/>
        <v>1.8707139065038823</v>
      </c>
      <c r="H15" s="1"/>
      <c r="I15" s="26"/>
    </row>
    <row r="16" spans="1:9" ht="24.95" customHeight="1">
      <c r="A16" s="79" t="s">
        <v>24</v>
      </c>
      <c r="B16" s="61">
        <v>4905</v>
      </c>
      <c r="C16" s="45">
        <v>4.08</v>
      </c>
      <c r="D16" s="50">
        <f t="shared" si="0"/>
        <v>20012.400000000001</v>
      </c>
      <c r="E16" s="80">
        <f>D16/D18</f>
        <v>8.8486406901172154E-2</v>
      </c>
      <c r="F16" s="50">
        <f>E16*D6</f>
        <v>4945.5052817065116</v>
      </c>
      <c r="G16" s="109">
        <f t="shared" si="1"/>
        <v>1.008257957534457</v>
      </c>
      <c r="H16" s="1"/>
      <c r="I16" s="26"/>
    </row>
    <row r="17" spans="1:9" ht="24.95" customHeight="1">
      <c r="A17" s="79" t="s">
        <v>26</v>
      </c>
      <c r="B17" s="61">
        <v>28701.7</v>
      </c>
      <c r="C17" s="45">
        <v>3.13</v>
      </c>
      <c r="D17" s="50">
        <f t="shared" si="0"/>
        <v>89836.320999999996</v>
      </c>
      <c r="E17" s="80">
        <f>D17/D18</f>
        <v>0.39721838732537407</v>
      </c>
      <c r="F17" s="50">
        <f>E17*D6</f>
        <v>22200.535667615157</v>
      </c>
      <c r="G17" s="109">
        <f t="shared" si="1"/>
        <v>0.7734920115399142</v>
      </c>
      <c r="H17" s="1"/>
      <c r="I17" s="26"/>
    </row>
    <row r="18" spans="1:9" ht="24.95" customHeight="1">
      <c r="A18" s="81" t="s">
        <v>43</v>
      </c>
      <c r="B18" s="82"/>
      <c r="C18" s="82"/>
      <c r="D18" s="83">
        <f>SUM(D9:D17)</f>
        <v>226163.55100000001</v>
      </c>
      <c r="E18" s="84">
        <f>SUM(E9:E17)</f>
        <v>1</v>
      </c>
      <c r="F18" s="83">
        <f>SUM(F9:F17)</f>
        <v>55890</v>
      </c>
      <c r="G18" s="85"/>
      <c r="H18" s="1"/>
    </row>
  </sheetData>
  <mergeCells count="3">
    <mergeCell ref="A2:D2"/>
    <mergeCell ref="C3:D3"/>
    <mergeCell ref="C4:D4"/>
  </mergeCells>
  <phoneticPr fontId="11" type="noConversion"/>
  <pageMargins left="0.70866141732283505" right="0.70866141732283505" top="0.55118110236220497" bottom="0.55118110236220497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E55" sqref="E55"/>
    </sheetView>
  </sheetViews>
  <sheetFormatPr defaultColWidth="9" defaultRowHeight="13.5"/>
  <cols>
    <col min="1" max="1" width="18.375" customWidth="1"/>
    <col min="2" max="2" width="17.375" customWidth="1"/>
    <col min="3" max="3" width="25.5" customWidth="1"/>
    <col min="4" max="4" width="15.625" style="27" customWidth="1"/>
    <col min="5" max="5" width="17.75" style="27" customWidth="1"/>
  </cols>
  <sheetData>
    <row r="1" spans="1:10" ht="20.25" customHeight="1">
      <c r="A1" s="5" t="s">
        <v>61</v>
      </c>
    </row>
    <row r="2" spans="1:10" ht="21" customHeight="1">
      <c r="A2" s="113" t="s">
        <v>62</v>
      </c>
      <c r="B2" s="113"/>
      <c r="C2" s="113"/>
      <c r="D2" s="113"/>
      <c r="E2" s="113"/>
      <c r="F2" s="6"/>
      <c r="G2" s="6"/>
      <c r="H2" s="6"/>
      <c r="I2" s="6"/>
      <c r="J2" s="6"/>
    </row>
    <row r="3" spans="1:10" ht="21" customHeight="1">
      <c r="B3" s="54"/>
      <c r="C3" s="54"/>
      <c r="D3" s="55"/>
      <c r="E3" s="55"/>
      <c r="F3" s="6"/>
      <c r="G3" s="6"/>
      <c r="H3" s="6"/>
      <c r="I3" s="6"/>
      <c r="J3" s="6"/>
    </row>
    <row r="4" spans="1:10" ht="45.75" customHeight="1">
      <c r="A4" s="56" t="s">
        <v>46</v>
      </c>
      <c r="B4" s="57" t="s">
        <v>3</v>
      </c>
      <c r="C4" s="58" t="s">
        <v>54</v>
      </c>
      <c r="D4" s="59" t="s">
        <v>48</v>
      </c>
      <c r="E4" s="60" t="s">
        <v>63</v>
      </c>
    </row>
    <row r="5" spans="1:10" ht="21" customHeight="1">
      <c r="A5" s="115" t="s">
        <v>64</v>
      </c>
      <c r="B5" s="61" t="s">
        <v>12</v>
      </c>
      <c r="C5" s="12">
        <v>8350</v>
      </c>
      <c r="D5" s="50">
        <v>0.55355338845029001</v>
      </c>
      <c r="E5" s="62">
        <f>C5*D5</f>
        <v>4622.1707935599215</v>
      </c>
    </row>
    <row r="6" spans="1:10" ht="21" customHeight="1">
      <c r="A6" s="115"/>
      <c r="B6" s="61" t="s">
        <v>15</v>
      </c>
      <c r="C6" s="12">
        <v>2950</v>
      </c>
      <c r="D6" s="50">
        <v>0.43493480521094202</v>
      </c>
      <c r="E6" s="62">
        <f t="shared" ref="E6:E13" si="0">C6*D6</f>
        <v>1283.0576753722789</v>
      </c>
    </row>
    <row r="7" spans="1:10" ht="21" customHeight="1">
      <c r="A7" s="115"/>
      <c r="B7" s="61" t="s">
        <v>16</v>
      </c>
      <c r="C7" s="12">
        <v>2097.6</v>
      </c>
      <c r="D7" s="50">
        <v>0</v>
      </c>
      <c r="E7" s="62">
        <f t="shared" si="0"/>
        <v>0</v>
      </c>
    </row>
    <row r="8" spans="1:10" ht="21" customHeight="1">
      <c r="A8" s="115"/>
      <c r="B8" s="61" t="s">
        <v>19</v>
      </c>
      <c r="C8" s="12">
        <v>2740</v>
      </c>
      <c r="D8" s="50">
        <v>0</v>
      </c>
      <c r="E8" s="62">
        <f t="shared" si="0"/>
        <v>0</v>
      </c>
    </row>
    <row r="9" spans="1:10" ht="21" customHeight="1">
      <c r="A9" s="115"/>
      <c r="B9" s="61" t="s">
        <v>20</v>
      </c>
      <c r="C9" s="12">
        <v>288.5</v>
      </c>
      <c r="D9" s="50">
        <v>10.1764859537424</v>
      </c>
      <c r="E9" s="62">
        <f t="shared" si="0"/>
        <v>2935.9161976546825</v>
      </c>
    </row>
    <row r="10" spans="1:10" ht="21" customHeight="1">
      <c r="A10" s="115"/>
      <c r="B10" s="61" t="s">
        <v>21</v>
      </c>
      <c r="C10" s="12">
        <v>0</v>
      </c>
      <c r="D10" s="50">
        <v>18.534153631148101</v>
      </c>
      <c r="E10" s="62">
        <f t="shared" si="0"/>
        <v>0</v>
      </c>
    </row>
    <row r="11" spans="1:10" ht="21" customHeight="1">
      <c r="A11" s="115"/>
      <c r="B11" s="61" t="s">
        <v>22</v>
      </c>
      <c r="C11" s="12">
        <v>1640</v>
      </c>
      <c r="D11" s="50">
        <v>1.87071390650388</v>
      </c>
      <c r="E11" s="62">
        <f t="shared" si="0"/>
        <v>3067.9708066663634</v>
      </c>
    </row>
    <row r="12" spans="1:10" ht="21" customHeight="1">
      <c r="A12" s="115"/>
      <c r="B12" s="61" t="s">
        <v>24</v>
      </c>
      <c r="C12" s="12">
        <v>2790</v>
      </c>
      <c r="D12" s="50">
        <v>1.0082579575344599</v>
      </c>
      <c r="E12" s="62">
        <f t="shared" si="0"/>
        <v>2813.0397015211433</v>
      </c>
    </row>
    <row r="13" spans="1:10" ht="21" customHeight="1">
      <c r="A13" s="115"/>
      <c r="B13" s="61" t="s">
        <v>26</v>
      </c>
      <c r="C13" s="12">
        <v>28701.7</v>
      </c>
      <c r="D13" s="50">
        <v>0.77349201153991398</v>
      </c>
      <c r="E13" s="62">
        <f t="shared" si="0"/>
        <v>22200.53566761515</v>
      </c>
    </row>
    <row r="14" spans="1:10" ht="21" customHeight="1">
      <c r="A14" s="115"/>
      <c r="B14" s="125" t="s">
        <v>50</v>
      </c>
      <c r="C14" s="126"/>
      <c r="D14" s="127"/>
      <c r="E14" s="63">
        <f>SUM(E5:E13)</f>
        <v>36922.690842389537</v>
      </c>
    </row>
    <row r="15" spans="1:10" ht="21" customHeight="1">
      <c r="A15" s="115" t="s">
        <v>65</v>
      </c>
      <c r="B15" s="61" t="s">
        <v>12</v>
      </c>
      <c r="C15" s="12">
        <v>4900</v>
      </c>
      <c r="D15" s="50">
        <v>0.55355338845029001</v>
      </c>
      <c r="E15" s="62">
        <f>C15*D15</f>
        <v>2712.4116034064209</v>
      </c>
    </row>
    <row r="16" spans="1:10" ht="21" customHeight="1">
      <c r="A16" s="115"/>
      <c r="B16" s="61" t="s">
        <v>15</v>
      </c>
      <c r="C16" s="12">
        <v>1150</v>
      </c>
      <c r="D16" s="50">
        <v>0.43493480521094202</v>
      </c>
      <c r="E16" s="62">
        <f t="shared" ref="E16:E23" si="1">C16*D16</f>
        <v>500.1750259925833</v>
      </c>
    </row>
    <row r="17" spans="1:5" ht="21" customHeight="1">
      <c r="A17" s="115"/>
      <c r="B17" s="61" t="s">
        <v>16</v>
      </c>
      <c r="C17" s="12">
        <v>1619.2</v>
      </c>
      <c r="D17" s="50">
        <v>0</v>
      </c>
      <c r="E17" s="62">
        <f t="shared" si="1"/>
        <v>0</v>
      </c>
    </row>
    <row r="18" spans="1:5" ht="21" customHeight="1">
      <c r="A18" s="115"/>
      <c r="B18" s="61" t="s">
        <v>19</v>
      </c>
      <c r="C18" s="12">
        <v>3240</v>
      </c>
      <c r="D18" s="50">
        <v>0</v>
      </c>
      <c r="E18" s="62">
        <f t="shared" si="1"/>
        <v>0</v>
      </c>
    </row>
    <row r="19" spans="1:5" ht="21" customHeight="1">
      <c r="A19" s="115"/>
      <c r="B19" s="61" t="s">
        <v>20</v>
      </c>
      <c r="C19" s="12">
        <v>0</v>
      </c>
      <c r="D19" s="50">
        <v>10.1764859537424</v>
      </c>
      <c r="E19" s="62">
        <f t="shared" si="1"/>
        <v>0</v>
      </c>
    </row>
    <row r="20" spans="1:5" ht="21" customHeight="1">
      <c r="A20" s="115"/>
      <c r="B20" s="61" t="s">
        <v>21</v>
      </c>
      <c r="C20" s="12">
        <v>102.5</v>
      </c>
      <c r="D20" s="50">
        <v>18.534153631148101</v>
      </c>
      <c r="E20" s="62">
        <f t="shared" si="1"/>
        <v>1899.7507471926804</v>
      </c>
    </row>
    <row r="21" spans="1:5" ht="21" customHeight="1">
      <c r="A21" s="115"/>
      <c r="B21" s="61" t="s">
        <v>22</v>
      </c>
      <c r="C21" s="12">
        <v>730</v>
      </c>
      <c r="D21" s="50">
        <v>1.87071390650388</v>
      </c>
      <c r="E21" s="62">
        <f t="shared" si="1"/>
        <v>1365.6211517478325</v>
      </c>
    </row>
    <row r="22" spans="1:5" ht="21" customHeight="1">
      <c r="A22" s="115"/>
      <c r="B22" s="61" t="s">
        <v>24</v>
      </c>
      <c r="C22" s="12">
        <v>1170</v>
      </c>
      <c r="D22" s="50">
        <v>1.0082579575344599</v>
      </c>
      <c r="E22" s="62">
        <f t="shared" si="1"/>
        <v>1179.661810315318</v>
      </c>
    </row>
    <row r="23" spans="1:5" ht="21" customHeight="1">
      <c r="A23" s="115"/>
      <c r="B23" s="61" t="s">
        <v>26</v>
      </c>
      <c r="C23" s="64">
        <v>0</v>
      </c>
      <c r="D23" s="50">
        <v>0.77349201153991398</v>
      </c>
      <c r="E23" s="62">
        <f t="shared" si="1"/>
        <v>0</v>
      </c>
    </row>
    <row r="24" spans="1:5" ht="21" customHeight="1">
      <c r="A24" s="124"/>
      <c r="B24" s="128" t="s">
        <v>50</v>
      </c>
      <c r="C24" s="129"/>
      <c r="D24" s="130"/>
      <c r="E24" s="65">
        <f>SUM(E15:E23)</f>
        <v>7657.620338654835</v>
      </c>
    </row>
    <row r="25" spans="1:5" ht="21" customHeight="1">
      <c r="A25" s="114" t="s">
        <v>66</v>
      </c>
      <c r="B25" s="114"/>
      <c r="C25" s="114"/>
      <c r="D25" s="114"/>
      <c r="E25" s="114"/>
    </row>
    <row r="26" spans="1:5" ht="21" customHeight="1">
      <c r="A26" s="66"/>
      <c r="B26" s="67"/>
      <c r="C26" s="68"/>
      <c r="D26" s="69"/>
      <c r="E26" s="70"/>
    </row>
    <row r="27" spans="1:5" ht="21" customHeight="1">
      <c r="A27" s="66"/>
      <c r="B27" s="67"/>
      <c r="C27" s="68"/>
      <c r="D27" s="69"/>
      <c r="E27" s="70"/>
    </row>
    <row r="28" spans="1:5" ht="21" customHeight="1">
      <c r="A28" s="66"/>
      <c r="B28" s="67"/>
      <c r="C28" s="68"/>
      <c r="D28" s="69"/>
      <c r="E28" s="70"/>
    </row>
    <row r="29" spans="1:5" ht="21" customHeight="1">
      <c r="A29" s="66"/>
      <c r="B29" s="67"/>
      <c r="C29" s="68"/>
      <c r="D29" s="69"/>
      <c r="E29" s="70"/>
    </row>
    <row r="30" spans="1:5" ht="21" customHeight="1">
      <c r="A30" s="66"/>
      <c r="B30" s="67"/>
      <c r="C30" s="68"/>
      <c r="D30" s="69"/>
      <c r="E30" s="70"/>
    </row>
    <row r="31" spans="1:5" ht="21" customHeight="1">
      <c r="A31" s="66"/>
      <c r="B31" s="67"/>
      <c r="C31" s="68"/>
      <c r="D31" s="69"/>
      <c r="E31" s="70"/>
    </row>
    <row r="32" spans="1:5" ht="21" customHeight="1">
      <c r="A32" s="66"/>
      <c r="B32" s="67"/>
      <c r="C32" s="68"/>
      <c r="D32" s="69"/>
      <c r="E32" s="70"/>
    </row>
    <row r="33" spans="1:5" ht="21" customHeight="1">
      <c r="A33" s="66"/>
      <c r="B33" s="67"/>
      <c r="C33" s="68"/>
      <c r="D33" s="69"/>
      <c r="E33" s="70"/>
    </row>
    <row r="34" spans="1:5" ht="21" customHeight="1">
      <c r="A34" s="5" t="s">
        <v>67</v>
      </c>
    </row>
    <row r="35" spans="1:5" ht="45.75" customHeight="1">
      <c r="A35" s="113" t="s">
        <v>62</v>
      </c>
      <c r="B35" s="113"/>
      <c r="C35" s="113"/>
      <c r="D35" s="113"/>
      <c r="E35" s="113"/>
    </row>
    <row r="36" spans="1:5" ht="21" customHeight="1">
      <c r="B36" s="54"/>
      <c r="C36" s="54"/>
      <c r="D36" s="55"/>
      <c r="E36" s="55"/>
    </row>
    <row r="37" spans="1:5" ht="36" customHeight="1">
      <c r="A37" s="56" t="s">
        <v>46</v>
      </c>
      <c r="B37" s="57" t="s">
        <v>3</v>
      </c>
      <c r="C37" s="58" t="s">
        <v>54</v>
      </c>
      <c r="D37" s="59" t="s">
        <v>48</v>
      </c>
      <c r="E37" s="60" t="s">
        <v>63</v>
      </c>
    </row>
    <row r="38" spans="1:5" ht="21" customHeight="1">
      <c r="A38" s="131" t="s">
        <v>68</v>
      </c>
      <c r="B38" s="71" t="s">
        <v>12</v>
      </c>
      <c r="C38" s="72">
        <v>2800</v>
      </c>
      <c r="D38" s="110">
        <v>0.55355338845029001</v>
      </c>
      <c r="E38" s="73">
        <f>C38*D38</f>
        <v>1549.9494876608121</v>
      </c>
    </row>
    <row r="39" spans="1:5" ht="21" customHeight="1">
      <c r="A39" s="115"/>
      <c r="B39" s="61" t="s">
        <v>15</v>
      </c>
      <c r="C39" s="72">
        <v>400</v>
      </c>
      <c r="D39" s="50">
        <v>0.43493480521094202</v>
      </c>
      <c r="E39" s="73">
        <f t="shared" ref="E39:E46" si="2">C39*D39</f>
        <v>173.9739220843768</v>
      </c>
    </row>
    <row r="40" spans="1:5" ht="21" customHeight="1">
      <c r="A40" s="115"/>
      <c r="B40" s="61" t="s">
        <v>16</v>
      </c>
      <c r="C40" s="72">
        <v>368</v>
      </c>
      <c r="D40" s="50">
        <v>0</v>
      </c>
      <c r="E40" s="73">
        <f t="shared" si="2"/>
        <v>0</v>
      </c>
    </row>
    <row r="41" spans="1:5" ht="21" customHeight="1">
      <c r="A41" s="115"/>
      <c r="B41" s="61" t="s">
        <v>19</v>
      </c>
      <c r="C41" s="72">
        <v>760</v>
      </c>
      <c r="D41" s="50">
        <v>0</v>
      </c>
      <c r="E41" s="73">
        <f t="shared" si="2"/>
        <v>0</v>
      </c>
    </row>
    <row r="42" spans="1:5" ht="21" customHeight="1">
      <c r="A42" s="115"/>
      <c r="B42" s="61" t="s">
        <v>20</v>
      </c>
      <c r="C42" s="72">
        <v>0</v>
      </c>
      <c r="D42" s="50">
        <v>10.1764859537424</v>
      </c>
      <c r="E42" s="73">
        <f t="shared" si="2"/>
        <v>0</v>
      </c>
    </row>
    <row r="43" spans="1:5" ht="21" customHeight="1">
      <c r="A43" s="115"/>
      <c r="B43" s="61" t="s">
        <v>21</v>
      </c>
      <c r="C43" s="72">
        <v>0</v>
      </c>
      <c r="D43" s="50">
        <v>18.534153631148101</v>
      </c>
      <c r="E43" s="73">
        <f t="shared" si="2"/>
        <v>0</v>
      </c>
    </row>
    <row r="44" spans="1:5" ht="21" customHeight="1">
      <c r="A44" s="115"/>
      <c r="B44" s="61" t="s">
        <v>22</v>
      </c>
      <c r="C44" s="72">
        <v>440</v>
      </c>
      <c r="D44" s="50">
        <v>1.87071390650388</v>
      </c>
      <c r="E44" s="73">
        <f t="shared" si="2"/>
        <v>823.1141188617072</v>
      </c>
    </row>
    <row r="45" spans="1:5" ht="21" customHeight="1">
      <c r="A45" s="115"/>
      <c r="B45" s="61" t="s">
        <v>24</v>
      </c>
      <c r="C45" s="72">
        <v>180</v>
      </c>
      <c r="D45" s="50">
        <v>1.0082579575344599</v>
      </c>
      <c r="E45" s="73">
        <f t="shared" si="2"/>
        <v>181.48643235620278</v>
      </c>
    </row>
    <row r="46" spans="1:5" ht="21" customHeight="1">
      <c r="A46" s="115"/>
      <c r="B46" s="61" t="s">
        <v>26</v>
      </c>
      <c r="C46" s="72">
        <v>0</v>
      </c>
      <c r="D46" s="50">
        <v>0.77349201153991398</v>
      </c>
      <c r="E46" s="73">
        <f t="shared" si="2"/>
        <v>0</v>
      </c>
    </row>
    <row r="47" spans="1:5" ht="21" customHeight="1">
      <c r="A47" s="115"/>
      <c r="B47" s="125" t="s">
        <v>50</v>
      </c>
      <c r="C47" s="126"/>
      <c r="D47" s="127"/>
      <c r="E47" s="63">
        <f>SUM(E38:E46)</f>
        <v>2728.5239609630989</v>
      </c>
    </row>
    <row r="48" spans="1:5" ht="21" customHeight="1">
      <c r="A48" s="115" t="s">
        <v>69</v>
      </c>
      <c r="B48" s="61" t="s">
        <v>12</v>
      </c>
      <c r="C48" s="64">
        <v>6450</v>
      </c>
      <c r="D48" s="50">
        <v>0.55355338845029001</v>
      </c>
      <c r="E48" s="62">
        <f>C48*D48</f>
        <v>3570.4193555043707</v>
      </c>
    </row>
    <row r="49" spans="1:5" ht="21" customHeight="1">
      <c r="A49" s="115"/>
      <c r="B49" s="61" t="s">
        <v>15</v>
      </c>
      <c r="C49" s="64">
        <v>900</v>
      </c>
      <c r="D49" s="50">
        <v>0.43493480521094202</v>
      </c>
      <c r="E49" s="62">
        <f t="shared" ref="E49:E56" si="3">C49*D49</f>
        <v>391.44132468984782</v>
      </c>
    </row>
    <row r="50" spans="1:5" ht="21" customHeight="1">
      <c r="A50" s="115"/>
      <c r="B50" s="61" t="s">
        <v>16</v>
      </c>
      <c r="C50" s="64">
        <v>2060.8000000000002</v>
      </c>
      <c r="D50" s="50">
        <v>0</v>
      </c>
      <c r="E50" s="62">
        <f t="shared" si="3"/>
        <v>0</v>
      </c>
    </row>
    <row r="51" spans="1:5" ht="21" customHeight="1">
      <c r="A51" s="115"/>
      <c r="B51" s="61" t="s">
        <v>19</v>
      </c>
      <c r="C51" s="64">
        <v>2340</v>
      </c>
      <c r="D51" s="50">
        <v>0</v>
      </c>
      <c r="E51" s="62">
        <f t="shared" si="3"/>
        <v>0</v>
      </c>
    </row>
    <row r="52" spans="1:5" ht="21" customHeight="1">
      <c r="A52" s="115"/>
      <c r="B52" s="61" t="s">
        <v>20</v>
      </c>
      <c r="C52" s="64">
        <v>140</v>
      </c>
      <c r="D52" s="50">
        <v>10.1764859537424</v>
      </c>
      <c r="E52" s="62">
        <f t="shared" si="3"/>
        <v>1424.7080335239361</v>
      </c>
    </row>
    <row r="53" spans="1:5" ht="21" customHeight="1">
      <c r="A53" s="115"/>
      <c r="B53" s="61" t="s">
        <v>21</v>
      </c>
      <c r="C53" s="64">
        <v>50</v>
      </c>
      <c r="D53" s="50">
        <v>18.534153631148101</v>
      </c>
      <c r="E53" s="62">
        <f t="shared" si="3"/>
        <v>926.70768155740507</v>
      </c>
    </row>
    <row r="54" spans="1:5" ht="21" customHeight="1">
      <c r="A54" s="115"/>
      <c r="B54" s="61" t="s">
        <v>22</v>
      </c>
      <c r="C54" s="64">
        <v>800</v>
      </c>
      <c r="D54" s="50">
        <v>1.87071390650388</v>
      </c>
      <c r="E54" s="62">
        <f t="shared" si="3"/>
        <v>1496.571125203104</v>
      </c>
    </row>
    <row r="55" spans="1:5" ht="21" customHeight="1">
      <c r="A55" s="115"/>
      <c r="B55" s="61" t="s">
        <v>24</v>
      </c>
      <c r="C55" s="64">
        <v>765</v>
      </c>
      <c r="D55" s="50">
        <v>1.0082579575344599</v>
      </c>
      <c r="E55" s="62">
        <f t="shared" si="3"/>
        <v>771.31733751386184</v>
      </c>
    </row>
    <row r="56" spans="1:5" ht="21" customHeight="1">
      <c r="A56" s="115"/>
      <c r="B56" s="61" t="s">
        <v>26</v>
      </c>
      <c r="C56" s="64">
        <v>0</v>
      </c>
      <c r="D56" s="50">
        <v>0.77349201153991398</v>
      </c>
      <c r="E56" s="62">
        <f t="shared" si="3"/>
        <v>0</v>
      </c>
    </row>
    <row r="57" spans="1:5" ht="21" customHeight="1">
      <c r="A57" s="115"/>
      <c r="B57" s="125" t="s">
        <v>50</v>
      </c>
      <c r="C57" s="126"/>
      <c r="D57" s="127"/>
      <c r="E57" s="63">
        <f>SUM(E48:E56)</f>
        <v>8581.1648579925259</v>
      </c>
    </row>
    <row r="58" spans="1:5" ht="21" customHeight="1">
      <c r="A58" s="123" t="s">
        <v>57</v>
      </c>
      <c r="B58" s="122"/>
      <c r="C58" s="122"/>
      <c r="D58" s="122"/>
      <c r="E58" s="65">
        <f>E14+E24+E47+E57</f>
        <v>55890</v>
      </c>
    </row>
    <row r="59" spans="1:5" ht="30" customHeight="1">
      <c r="A59" s="114" t="s">
        <v>66</v>
      </c>
      <c r="B59" s="114"/>
      <c r="C59" s="114"/>
      <c r="D59" s="114"/>
      <c r="E59" s="114"/>
    </row>
  </sheetData>
  <mergeCells count="13">
    <mergeCell ref="B47:D47"/>
    <mergeCell ref="B57:D57"/>
    <mergeCell ref="A58:D58"/>
    <mergeCell ref="A59:E59"/>
    <mergeCell ref="A5:A14"/>
    <mergeCell ref="A15:A24"/>
    <mergeCell ref="A38:A47"/>
    <mergeCell ref="A48:A57"/>
    <mergeCell ref="A2:E2"/>
    <mergeCell ref="B14:D14"/>
    <mergeCell ref="B24:D24"/>
    <mergeCell ref="A25:E25"/>
    <mergeCell ref="A35:E35"/>
  </mergeCells>
  <phoneticPr fontId="11" type="noConversion"/>
  <pageMargins left="0.39370078740157499" right="0.39370078740157499" top="0.74803149606299202" bottom="0.74803149606299202" header="0.31496062992126" footer="0.31496062992126"/>
  <pageSetup paperSize="9" orientation="portrait" horizontalDpi="2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10" workbookViewId="0">
      <selection activeCell="E22" sqref="E22"/>
    </sheetView>
  </sheetViews>
  <sheetFormatPr defaultColWidth="9" defaultRowHeight="13.5"/>
  <cols>
    <col min="1" max="1" width="20.375" customWidth="1"/>
    <col min="2" max="2" width="23.875" customWidth="1"/>
    <col min="3" max="3" width="19.25" customWidth="1"/>
    <col min="4" max="4" width="18.75" customWidth="1"/>
    <col min="5" max="5" width="14.75" customWidth="1"/>
  </cols>
  <sheetData>
    <row r="1" spans="1:8">
      <c r="A1" s="5" t="s">
        <v>70</v>
      </c>
    </row>
    <row r="2" spans="1:8" ht="40.5" customHeight="1">
      <c r="A2" s="132" t="s">
        <v>71</v>
      </c>
      <c r="B2" s="132"/>
      <c r="C2" s="132"/>
      <c r="D2" s="132"/>
      <c r="E2" s="23"/>
      <c r="F2" s="23"/>
      <c r="G2" s="23"/>
    </row>
    <row r="3" spans="1:8" ht="24.95" customHeight="1">
      <c r="A3" s="24" t="s">
        <v>30</v>
      </c>
      <c r="B3" s="25" t="s">
        <v>31</v>
      </c>
      <c r="C3" s="117" t="s">
        <v>32</v>
      </c>
      <c r="D3" s="118"/>
      <c r="F3" s="26"/>
      <c r="G3" s="27"/>
    </row>
    <row r="4" spans="1:8" ht="24.95" customHeight="1">
      <c r="A4" s="28">
        <v>2794500</v>
      </c>
      <c r="B4" s="13">
        <v>2794500</v>
      </c>
      <c r="C4" s="119">
        <f>SUM(A4:B4)</f>
        <v>5589000</v>
      </c>
      <c r="D4" s="120"/>
      <c r="F4" s="26"/>
      <c r="G4" s="27"/>
    </row>
    <row r="5" spans="1:8" ht="55.5" customHeight="1">
      <c r="A5" s="29" t="s">
        <v>33</v>
      </c>
      <c r="B5" s="30" t="s">
        <v>72</v>
      </c>
      <c r="C5" s="30" t="s">
        <v>73</v>
      </c>
      <c r="D5" s="31" t="s">
        <v>74</v>
      </c>
      <c r="F5" s="26"/>
      <c r="G5" s="27"/>
    </row>
    <row r="6" spans="1:8" ht="24.95" customHeight="1">
      <c r="A6" s="32">
        <v>558900</v>
      </c>
      <c r="B6" s="33">
        <f>A6/2</f>
        <v>279450</v>
      </c>
      <c r="C6" s="33">
        <v>243650</v>
      </c>
      <c r="D6" s="21">
        <v>35800</v>
      </c>
      <c r="F6" s="26"/>
      <c r="G6" s="27"/>
    </row>
    <row r="7" spans="1:8" ht="30" customHeight="1">
      <c r="A7" s="5"/>
    </row>
    <row r="8" spans="1:8" ht="30" customHeight="1">
      <c r="A8" s="113" t="s">
        <v>75</v>
      </c>
      <c r="B8" s="113"/>
      <c r="C8" s="113"/>
      <c r="D8" s="113"/>
      <c r="E8" s="113"/>
      <c r="F8" s="34"/>
      <c r="G8" s="34"/>
      <c r="H8" s="34"/>
    </row>
    <row r="9" spans="1:8" ht="30" customHeight="1"/>
    <row r="10" spans="1:8" ht="56.25" customHeight="1">
      <c r="A10" s="35" t="s">
        <v>76</v>
      </c>
      <c r="B10" s="36" t="s">
        <v>77</v>
      </c>
      <c r="C10" s="36" t="s">
        <v>78</v>
      </c>
      <c r="D10" s="9" t="s">
        <v>79</v>
      </c>
      <c r="E10" s="10" t="s">
        <v>9</v>
      </c>
    </row>
    <row r="11" spans="1:8" ht="30" customHeight="1">
      <c r="A11" s="28">
        <v>1396.59</v>
      </c>
      <c r="B11" s="13">
        <f>B20</f>
        <v>6880.2915094339623</v>
      </c>
      <c r="C11" s="13">
        <f>B11-A11</f>
        <v>5483.7015094339622</v>
      </c>
      <c r="D11" s="37">
        <f>(B11-A11)/A11</f>
        <v>3.9264934658231567</v>
      </c>
      <c r="E11" s="38" t="s">
        <v>13</v>
      </c>
    </row>
    <row r="12" spans="1:8" ht="30" customHeight="1">
      <c r="A12" s="39"/>
      <c r="B12" s="40"/>
      <c r="C12" s="40"/>
      <c r="D12" s="40"/>
      <c r="E12" s="41"/>
    </row>
    <row r="13" spans="1:8" ht="30" customHeight="1">
      <c r="A13" s="114" t="s">
        <v>80</v>
      </c>
      <c r="B13" s="114"/>
      <c r="D13" s="133" t="s">
        <v>81</v>
      </c>
      <c r="E13" s="133"/>
    </row>
    <row r="14" spans="1:8" ht="30" customHeight="1">
      <c r="A14" s="19"/>
      <c r="B14" s="19"/>
      <c r="D14" s="7"/>
      <c r="E14" s="7"/>
    </row>
    <row r="15" spans="1:8" ht="24.95" customHeight="1">
      <c r="A15" s="24" t="s">
        <v>82</v>
      </c>
      <c r="B15" s="42" t="s">
        <v>83</v>
      </c>
      <c r="C15" s="43" t="s">
        <v>84</v>
      </c>
    </row>
    <row r="16" spans="1:8" ht="24.95" customHeight="1">
      <c r="A16" s="111" t="s">
        <v>108</v>
      </c>
      <c r="B16" s="45">
        <v>529811</v>
      </c>
      <c r="C16" s="38">
        <v>106</v>
      </c>
    </row>
    <row r="17" spans="1:3" ht="24.95" customHeight="1">
      <c r="A17" s="111" t="s">
        <v>109</v>
      </c>
      <c r="B17" s="45">
        <v>9245</v>
      </c>
      <c r="C17" s="38"/>
    </row>
    <row r="18" spans="1:3" ht="24.95" customHeight="1">
      <c r="A18" s="111" t="s">
        <v>110</v>
      </c>
      <c r="B18" s="45">
        <v>190254.9</v>
      </c>
      <c r="C18" s="38"/>
    </row>
    <row r="19" spans="1:3" ht="24.95" customHeight="1">
      <c r="A19" s="44" t="s">
        <v>85</v>
      </c>
      <c r="B19" s="45">
        <f>SUM(B16:B18)</f>
        <v>729310.9</v>
      </c>
      <c r="C19" s="38">
        <v>106</v>
      </c>
    </row>
    <row r="20" spans="1:3" ht="24.95" customHeight="1">
      <c r="A20" s="44" t="s">
        <v>86</v>
      </c>
      <c r="B20" s="45">
        <f>B19/C19</f>
        <v>6880.2915094339623</v>
      </c>
      <c r="C20" s="38">
        <v>106</v>
      </c>
    </row>
    <row r="21" spans="1:3" ht="24.95" customHeight="1">
      <c r="A21" s="46" t="s">
        <v>87</v>
      </c>
      <c r="B21" s="47">
        <v>243650</v>
      </c>
      <c r="C21" s="48"/>
    </row>
    <row r="22" spans="1:3" ht="24.95" customHeight="1">
      <c r="A22" s="49" t="s">
        <v>88</v>
      </c>
      <c r="B22" s="50">
        <f>B21/C19</f>
        <v>2298.5849056603774</v>
      </c>
      <c r="C22" s="38">
        <v>106</v>
      </c>
    </row>
    <row r="23" spans="1:3" ht="24.95" customHeight="1">
      <c r="A23" s="51" t="s">
        <v>89</v>
      </c>
      <c r="B23" s="52">
        <v>2298</v>
      </c>
      <c r="C23" s="53">
        <v>106</v>
      </c>
    </row>
  </sheetData>
  <mergeCells count="6">
    <mergeCell ref="A2:D2"/>
    <mergeCell ref="C3:D3"/>
    <mergeCell ref="C4:D4"/>
    <mergeCell ref="A8:E8"/>
    <mergeCell ref="A13:B13"/>
    <mergeCell ref="D13:E13"/>
  </mergeCells>
  <phoneticPr fontId="11" type="noConversion"/>
  <pageMargins left="0.39370078740157499" right="0.39370078740157499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3" sqref="D13"/>
    </sheetView>
  </sheetViews>
  <sheetFormatPr defaultColWidth="9" defaultRowHeight="13.5"/>
  <cols>
    <col min="1" max="1" width="27.5" customWidth="1"/>
    <col min="2" max="2" width="29.625" customWidth="1"/>
    <col min="3" max="3" width="31.125" customWidth="1"/>
    <col min="4" max="4" width="34.125" customWidth="1"/>
  </cols>
  <sheetData>
    <row r="1" spans="1:10" ht="30" customHeight="1">
      <c r="A1" s="5" t="s">
        <v>90</v>
      </c>
    </row>
    <row r="2" spans="1:10" ht="30" customHeight="1">
      <c r="A2" s="113" t="s">
        <v>91</v>
      </c>
      <c r="B2" s="113"/>
      <c r="C2" s="113"/>
      <c r="D2" s="113"/>
      <c r="E2" s="6"/>
      <c r="F2" s="6"/>
      <c r="G2" s="6"/>
      <c r="H2" s="6"/>
      <c r="I2" s="6"/>
      <c r="J2" s="6"/>
    </row>
    <row r="3" spans="1:10" ht="30" customHeight="1">
      <c r="A3" s="134" t="s">
        <v>92</v>
      </c>
      <c r="B3" s="134"/>
      <c r="C3" s="134"/>
      <c r="D3" s="134"/>
      <c r="E3" s="6"/>
      <c r="F3" s="6"/>
      <c r="G3" s="6"/>
      <c r="H3" s="6"/>
      <c r="I3" s="6"/>
      <c r="J3" s="6"/>
    </row>
    <row r="4" spans="1:10" ht="30" customHeight="1">
      <c r="A4" s="8" t="s">
        <v>93</v>
      </c>
      <c r="B4" s="9" t="s">
        <v>94</v>
      </c>
      <c r="C4" s="9" t="s">
        <v>95</v>
      </c>
      <c r="D4" s="10" t="s">
        <v>96</v>
      </c>
    </row>
    <row r="5" spans="1:10" ht="30" customHeight="1">
      <c r="A5" s="11" t="s">
        <v>49</v>
      </c>
      <c r="B5" s="12">
        <v>49</v>
      </c>
      <c r="C5" s="13">
        <v>2298</v>
      </c>
      <c r="D5" s="14">
        <f>B5*C5</f>
        <v>112602</v>
      </c>
    </row>
    <row r="6" spans="1:10" ht="30" customHeight="1">
      <c r="A6" s="11" t="s">
        <v>51</v>
      </c>
      <c r="B6" s="12">
        <v>19</v>
      </c>
      <c r="C6" s="13">
        <v>2298</v>
      </c>
      <c r="D6" s="14">
        <f t="shared" ref="D6:D8" si="0">B6*C6</f>
        <v>43662</v>
      </c>
    </row>
    <row r="7" spans="1:10" ht="30" customHeight="1">
      <c r="A7" s="11" t="s">
        <v>55</v>
      </c>
      <c r="B7" s="12">
        <v>27</v>
      </c>
      <c r="C7" s="13">
        <v>2298</v>
      </c>
      <c r="D7" s="14">
        <f t="shared" si="0"/>
        <v>62046</v>
      </c>
    </row>
    <row r="8" spans="1:10" ht="30" customHeight="1">
      <c r="A8" s="11" t="s">
        <v>56</v>
      </c>
      <c r="B8" s="12">
        <v>11</v>
      </c>
      <c r="C8" s="13">
        <v>2298</v>
      </c>
      <c r="D8" s="14">
        <f t="shared" si="0"/>
        <v>25278</v>
      </c>
    </row>
    <row r="9" spans="1:10" ht="30" customHeight="1">
      <c r="A9" s="15" t="s">
        <v>97</v>
      </c>
      <c r="B9" s="16">
        <f>SUM(B5:B8)</f>
        <v>106</v>
      </c>
      <c r="C9" s="20">
        <v>2298</v>
      </c>
      <c r="D9" s="21">
        <f>SUM(D5:D8)</f>
        <v>243588</v>
      </c>
    </row>
    <row r="10" spans="1:10" ht="30" customHeight="1">
      <c r="A10" s="22"/>
      <c r="B10" s="22"/>
      <c r="C10" s="22"/>
      <c r="D10" s="22"/>
    </row>
    <row r="11" spans="1:10" ht="30" customHeight="1"/>
    <row r="12" spans="1:10" ht="30" customHeight="1"/>
    <row r="13" spans="1:10" ht="30" customHeight="1"/>
    <row r="14" spans="1:10" ht="30" customHeight="1"/>
    <row r="15" spans="1:10" ht="30" customHeight="1"/>
    <row r="16" spans="1:10" ht="30" customHeight="1"/>
    <row r="17" ht="30" customHeight="1"/>
    <row r="18" ht="30" customHeight="1"/>
    <row r="19" ht="30" customHeight="1"/>
    <row r="20" ht="30" customHeight="1"/>
  </sheetData>
  <mergeCells count="2">
    <mergeCell ref="A2:D2"/>
    <mergeCell ref="A3:D3"/>
  </mergeCells>
  <phoneticPr fontId="11" type="noConversion"/>
  <pageMargins left="1.1811023622047201" right="0.70866141732283505" top="0.74803149606299202" bottom="0.74803149606299202" header="0.31496062992126" footer="0.3149606299212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A4" sqref="A4:D9"/>
    </sheetView>
  </sheetViews>
  <sheetFormatPr defaultColWidth="9" defaultRowHeight="13.5"/>
  <cols>
    <col min="1" max="1" width="27.5" customWidth="1"/>
    <col min="2" max="2" width="27.375" customWidth="1"/>
    <col min="3" max="3" width="31.125" customWidth="1"/>
    <col min="4" max="4" width="34.125" customWidth="1"/>
  </cols>
  <sheetData>
    <row r="1" spans="1:10" ht="30" customHeight="1">
      <c r="A1" s="5" t="s">
        <v>98</v>
      </c>
    </row>
    <row r="2" spans="1:10" ht="30" customHeight="1">
      <c r="A2" s="113" t="s">
        <v>99</v>
      </c>
      <c r="B2" s="113"/>
      <c r="C2" s="113"/>
      <c r="D2" s="113"/>
      <c r="E2" s="6"/>
      <c r="F2" s="6"/>
      <c r="G2" s="6"/>
      <c r="H2" s="6"/>
      <c r="I2" s="6"/>
      <c r="J2" s="6"/>
    </row>
    <row r="3" spans="1:10" ht="30" customHeight="1">
      <c r="A3" s="134" t="s">
        <v>92</v>
      </c>
      <c r="B3" s="134"/>
      <c r="C3" s="134"/>
      <c r="D3" s="134"/>
      <c r="E3" s="6"/>
      <c r="F3" s="6"/>
      <c r="G3" s="6"/>
      <c r="H3" s="6"/>
      <c r="I3" s="6"/>
      <c r="J3" s="6"/>
    </row>
    <row r="4" spans="1:10" ht="30" customHeight="1">
      <c r="A4" s="8" t="s">
        <v>100</v>
      </c>
      <c r="B4" s="9" t="s">
        <v>94</v>
      </c>
      <c r="C4" s="9" t="s">
        <v>95</v>
      </c>
      <c r="D4" s="10" t="s">
        <v>96</v>
      </c>
    </row>
    <row r="5" spans="1:10" ht="30" customHeight="1">
      <c r="A5" s="11" t="s">
        <v>64</v>
      </c>
      <c r="B5" s="12">
        <v>25</v>
      </c>
      <c r="C5" s="13">
        <v>500</v>
      </c>
      <c r="D5" s="14">
        <f>B5*C5</f>
        <v>12500</v>
      </c>
    </row>
    <row r="6" spans="1:10" ht="30" customHeight="1">
      <c r="A6" s="11" t="s">
        <v>65</v>
      </c>
      <c r="B6" s="12">
        <v>22</v>
      </c>
      <c r="C6" s="13">
        <v>600</v>
      </c>
      <c r="D6" s="14">
        <f t="shared" ref="D6:D8" si="0">B6*C6</f>
        <v>13200</v>
      </c>
    </row>
    <row r="7" spans="1:10" ht="30" customHeight="1">
      <c r="A7" s="11" t="s">
        <v>68</v>
      </c>
      <c r="B7" s="12">
        <v>6</v>
      </c>
      <c r="C7" s="13">
        <v>600</v>
      </c>
      <c r="D7" s="14">
        <f t="shared" si="0"/>
        <v>3600</v>
      </c>
    </row>
    <row r="8" spans="1:10" ht="30" customHeight="1">
      <c r="A8" s="11" t="s">
        <v>69</v>
      </c>
      <c r="B8" s="12">
        <v>13</v>
      </c>
      <c r="C8" s="13">
        <v>500</v>
      </c>
      <c r="D8" s="14">
        <f t="shared" si="0"/>
        <v>6500</v>
      </c>
    </row>
    <row r="9" spans="1:10" ht="30" customHeight="1">
      <c r="A9" s="15" t="s">
        <v>85</v>
      </c>
      <c r="B9" s="16">
        <f>SUM(B5:B8)</f>
        <v>66</v>
      </c>
      <c r="C9" s="17"/>
      <c r="D9" s="18">
        <f>SUM(D5:D8)</f>
        <v>35800</v>
      </c>
    </row>
    <row r="10" spans="1:10" ht="30" customHeight="1">
      <c r="A10" s="114" t="s">
        <v>101</v>
      </c>
      <c r="B10" s="114"/>
      <c r="C10" s="114"/>
      <c r="D10" s="114"/>
    </row>
  </sheetData>
  <mergeCells count="3">
    <mergeCell ref="A2:D2"/>
    <mergeCell ref="A3:D3"/>
    <mergeCell ref="A10:D10"/>
  </mergeCells>
  <phoneticPr fontId="11" type="noConversion"/>
  <pageMargins left="1.1811023622047201" right="0.70866141732283505" top="0.74803149606299202" bottom="0.74803149606299202" header="0.31496062992126" footer="0.31496062992126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A4" sqref="A4:XFD4"/>
    </sheetView>
  </sheetViews>
  <sheetFormatPr defaultColWidth="9" defaultRowHeight="13.5"/>
  <cols>
    <col min="1" max="1" width="18.625" customWidth="1"/>
    <col min="2" max="2" width="24" style="1" customWidth="1"/>
    <col min="3" max="3" width="30.375" customWidth="1"/>
  </cols>
  <sheetData>
    <row r="1" spans="1:2" ht="39.950000000000003" customHeight="1">
      <c r="A1" s="135" t="s">
        <v>111</v>
      </c>
      <c r="B1" s="135"/>
    </row>
    <row r="2" spans="1:2" ht="39.950000000000003" customHeight="1">
      <c r="A2" s="2" t="s">
        <v>93</v>
      </c>
      <c r="B2" s="3"/>
    </row>
    <row r="3" spans="1:2" ht="39.950000000000003" customHeight="1">
      <c r="A3" s="2" t="s">
        <v>102</v>
      </c>
      <c r="B3" s="3">
        <f>原材料补贴基本伙!E59</f>
        <v>223560.00000000026</v>
      </c>
    </row>
    <row r="4" spans="1:2" ht="39.950000000000003" customHeight="1">
      <c r="A4" s="2" t="s">
        <v>103</v>
      </c>
      <c r="B4" s="3">
        <f>人员补贴基本伙!D9</f>
        <v>243588</v>
      </c>
    </row>
    <row r="5" spans="1:2" ht="39.950000000000003" customHeight="1">
      <c r="A5" s="2" t="s">
        <v>104</v>
      </c>
      <c r="B5" s="3">
        <f>SUM(B3:B4)</f>
        <v>467148.00000000023</v>
      </c>
    </row>
    <row r="6" spans="1:2" ht="39.950000000000003" customHeight="1">
      <c r="A6" s="2"/>
      <c r="B6" s="3"/>
    </row>
    <row r="7" spans="1:2" ht="39.950000000000003" customHeight="1">
      <c r="A7" s="2" t="s">
        <v>100</v>
      </c>
      <c r="B7" s="3"/>
    </row>
    <row r="8" spans="1:2" ht="39.950000000000003" customHeight="1">
      <c r="A8" s="2" t="s">
        <v>102</v>
      </c>
      <c r="B8" s="3">
        <f>原材料补贴协作伙!E58</f>
        <v>55890</v>
      </c>
    </row>
    <row r="9" spans="1:2" ht="39.950000000000003" customHeight="1">
      <c r="A9" s="2" t="s">
        <v>103</v>
      </c>
      <c r="B9" s="3">
        <f>人员补贴协作伙!D9</f>
        <v>35800</v>
      </c>
    </row>
    <row r="10" spans="1:2" ht="39.950000000000003" customHeight="1">
      <c r="A10" s="2" t="s">
        <v>104</v>
      </c>
      <c r="B10" s="3">
        <f>SUM(B8:B9)</f>
        <v>91690</v>
      </c>
    </row>
    <row r="11" spans="1:2" ht="39.950000000000003" customHeight="1">
      <c r="A11" s="2"/>
      <c r="B11" s="3"/>
    </row>
    <row r="12" spans="1:2" ht="39.950000000000003" customHeight="1">
      <c r="A12" s="4" t="s">
        <v>105</v>
      </c>
      <c r="B12" s="3">
        <f>B3+B8</f>
        <v>279450.00000000023</v>
      </c>
    </row>
    <row r="13" spans="1:2" ht="29.25" customHeight="1">
      <c r="A13" s="4" t="s">
        <v>106</v>
      </c>
      <c r="B13" s="3">
        <f>B4+B9</f>
        <v>279388</v>
      </c>
    </row>
    <row r="14" spans="1:2" ht="31.5" customHeight="1">
      <c r="A14" s="4" t="s">
        <v>107</v>
      </c>
      <c r="B14" s="3">
        <f>SUM(B12:B13)</f>
        <v>558838.00000000023</v>
      </c>
    </row>
  </sheetData>
  <mergeCells count="1">
    <mergeCell ref="A1:B1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原材料补贴基础资料</vt:lpstr>
      <vt:lpstr>自营补贴方案</vt:lpstr>
      <vt:lpstr>原材料补贴基本伙</vt:lpstr>
      <vt:lpstr>协作伙补贴方案</vt:lpstr>
      <vt:lpstr>原材料补贴协作伙</vt:lpstr>
      <vt:lpstr>工资补贴基础资料（含社保公积金）</vt:lpstr>
      <vt:lpstr>人员补贴基本伙</vt:lpstr>
      <vt:lpstr>人员补贴协作伙</vt:lpstr>
      <vt:lpstr>合计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肖静</cp:lastModifiedBy>
  <dcterms:created xsi:type="dcterms:W3CDTF">2006-09-13T11:21:00Z</dcterms:created>
  <dcterms:modified xsi:type="dcterms:W3CDTF">2021-10-13T06:42:00Z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FC469DB817B743B79FCE6E84D79F2FFD</vt:lpwstr>
  </property>
  <property fmtid="{D5CDD505-2E9C-101B-9397-08002B2CF9AE}" pid="3" name="KSOProductBuildVer">
    <vt:lpwstr>2052-11.1.0.10700</vt:lpwstr>
  </property>
</Properties>
</file>